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60" windowWidth="8940" windowHeight="6090" activeTab="4"/>
  </bookViews>
  <sheets>
    <sheet name="2019 data" sheetId="1" r:id="rId1"/>
    <sheet name="N&amp;A" sheetId="2" r:id="rId2"/>
    <sheet name="Elections" sheetId="3" r:id="rId3"/>
    <sheet name="Corporate Awards Summary" sheetId="4" r:id="rId4"/>
    <sheet name="Corporate Awards Detail" sheetId="5" r:id="rId5"/>
  </sheets>
  <definedNames>
    <definedName name="_xlnm.Print_Titles" localSheetId="0">'2019 data'!$4:$5</definedName>
  </definedNames>
  <calcPr fullCalcOnLoad="1"/>
</workbook>
</file>

<file path=xl/sharedStrings.xml><?xml version="1.0" encoding="utf-8"?>
<sst xmlns="http://schemas.openxmlformats.org/spreadsheetml/2006/main" count="1438" uniqueCount="378">
  <si>
    <t>Transnational Scorecard</t>
  </si>
  <si>
    <t>U.S.</t>
  </si>
  <si>
    <t>Region</t>
  </si>
  <si>
    <t>BOD</t>
  </si>
  <si>
    <t>TAB</t>
  </si>
  <si>
    <t>PSPB</t>
  </si>
  <si>
    <t>EAB</t>
  </si>
  <si>
    <t>Society AdComs</t>
  </si>
  <si>
    <t>Locations</t>
  </si>
  <si>
    <t>Governance</t>
  </si>
  <si>
    <t>Publications</t>
  </si>
  <si>
    <t>Total</t>
  </si>
  <si>
    <t>Acad</t>
  </si>
  <si>
    <t>Govt</t>
  </si>
  <si>
    <t>Corp</t>
  </si>
  <si>
    <t>Associate Members (A)</t>
  </si>
  <si>
    <t>Members (M)</t>
  </si>
  <si>
    <t>Senior Members (SM)</t>
  </si>
  <si>
    <t>Fellow Members (F)</t>
  </si>
  <si>
    <t>Life Fellow Members (LF)</t>
  </si>
  <si>
    <t>Honorary Members (HM)</t>
  </si>
  <si>
    <t>Life Members (LM)</t>
  </si>
  <si>
    <t>Life Senior Members (LS)</t>
  </si>
  <si>
    <t>Regions 1 - 6</t>
  </si>
  <si>
    <t>Region 7</t>
  </si>
  <si>
    <t>Region 8</t>
  </si>
  <si>
    <t>Region 9</t>
  </si>
  <si>
    <t>Region 10</t>
  </si>
  <si>
    <t>Women in Engineering</t>
  </si>
  <si>
    <t>Working Group Chairs</t>
  </si>
  <si>
    <t>Editors-in-Chief *</t>
  </si>
  <si>
    <t>COMP-16</t>
  </si>
  <si>
    <t>CAS-04</t>
  </si>
  <si>
    <t>CE-08</t>
  </si>
  <si>
    <t>BT-02</t>
  </si>
  <si>
    <t>AP-03</t>
  </si>
  <si>
    <t>AES-10</t>
  </si>
  <si>
    <t>CIS-11</t>
  </si>
  <si>
    <t>COMM-19</t>
  </si>
  <si>
    <t>CS-23</t>
  </si>
  <si>
    <t>Ed-25</t>
  </si>
  <si>
    <t>ED-15</t>
  </si>
  <si>
    <t>EMB-18</t>
  </si>
  <si>
    <t>EMC-27</t>
  </si>
  <si>
    <t>GRS-29</t>
  </si>
  <si>
    <t>IA-34</t>
  </si>
  <si>
    <t>IE-13</t>
  </si>
  <si>
    <t>IM-09</t>
  </si>
  <si>
    <t>IT-12</t>
  </si>
  <si>
    <t>ITS-38</t>
  </si>
  <si>
    <t>Mag-33</t>
  </si>
  <si>
    <t>MTT-17</t>
  </si>
  <si>
    <t>NPS-05</t>
  </si>
  <si>
    <t>OE-22</t>
  </si>
  <si>
    <t>PC-26</t>
  </si>
  <si>
    <t>PE-31</t>
  </si>
  <si>
    <t>PEL-35</t>
  </si>
  <si>
    <t>PSE-43</t>
  </si>
  <si>
    <t>RA-24</t>
  </si>
  <si>
    <t>RL-07</t>
  </si>
  <si>
    <t>SIT-30</t>
  </si>
  <si>
    <t>SMC-28</t>
  </si>
  <si>
    <t>SP-01</t>
  </si>
  <si>
    <t>SSC-37</t>
  </si>
  <si>
    <t>UFFC-20</t>
  </si>
  <si>
    <t>Non-U.S.</t>
  </si>
  <si>
    <t>OU Series Attendance</t>
  </si>
  <si>
    <t>Authors**</t>
  </si>
  <si>
    <t>* all IEEE Transactions, Journals and Letters</t>
  </si>
  <si>
    <t>** for the IEEE Transactions, Journals and Letters produced by IEEE Publishing Operations Department</t>
  </si>
  <si>
    <t>Society/Council Membership</t>
  </si>
  <si>
    <t>Student members</t>
  </si>
  <si>
    <t>Minimum Income</t>
  </si>
  <si>
    <t>Unemployed</t>
  </si>
  <si>
    <t>Retired</t>
  </si>
  <si>
    <t>Recent Grad</t>
  </si>
  <si>
    <t>Full Dues Paying Members</t>
  </si>
  <si>
    <t>Total Reduced Dues</t>
  </si>
  <si>
    <t>Membership by Dues Categories</t>
  </si>
  <si>
    <t>IEEE Corporate Awards</t>
  </si>
  <si>
    <t>IEEE Medals</t>
  </si>
  <si>
    <t>Technical Field Awards</t>
  </si>
  <si>
    <t>Corporate Recognitions</t>
  </si>
  <si>
    <t>Prize Papers</t>
  </si>
  <si>
    <t>Fellowships</t>
  </si>
  <si>
    <t>Service Awards</t>
  </si>
  <si>
    <t>% of all subscribers</t>
  </si>
  <si>
    <t>% of all users</t>
  </si>
  <si>
    <t>Standards Board (SASB)*</t>
  </si>
  <si>
    <t>Board of Governors</t>
  </si>
  <si>
    <t>SASB Committee Members*</t>
  </si>
  <si>
    <t>*Other than those members on the SASB</t>
  </si>
  <si>
    <t>Student Members (S)</t>
  </si>
  <si>
    <t xml:space="preserve">Note: Life Associates are no longer included in the Scorecard because any associate member who qualifies for Life Associate is elevated to Member grade. </t>
  </si>
  <si>
    <t xml:space="preserve">Life Members </t>
  </si>
  <si>
    <t>DEI-32</t>
  </si>
  <si>
    <t>VT-06</t>
  </si>
  <si>
    <t>*The Standards Board includes 1 non-voting emeritus member and 2 non-voting representatives from outside organizations.</t>
  </si>
  <si>
    <t>MGA Board</t>
  </si>
  <si>
    <t>IEEE MGA Board Awards</t>
  </si>
  <si>
    <t>IEEE MGA Board Award Recipients</t>
  </si>
  <si>
    <t xml:space="preserve"> </t>
  </si>
  <si>
    <t>IEEE Membership</t>
  </si>
  <si>
    <t>Affiliates (AF)</t>
  </si>
  <si>
    <t>Honorary Memberships</t>
  </si>
  <si>
    <t xml:space="preserve">PHO-36 </t>
  </si>
  <si>
    <t xml:space="preserve">Source: </t>
  </si>
  <si>
    <t xml:space="preserve">Source:  </t>
  </si>
  <si>
    <t>e-Membership</t>
  </si>
  <si>
    <t>Member Benefits Portfolio Advisory Committee*</t>
  </si>
  <si>
    <t>OBIEE: MGA Staff/K. Chiu, Affliates Info: M. Curtis</t>
  </si>
  <si>
    <t>Source: OBIEE: MGA Staff/Kuangyunn Chiu</t>
  </si>
  <si>
    <t>Source:  MGA - Paola Bringas</t>
  </si>
  <si>
    <t>Source:  Jill Ciccone</t>
  </si>
  <si>
    <t>Source: Standards Activities - Dave Ringle</t>
  </si>
  <si>
    <t>Source:  Rachel Warnick</t>
  </si>
  <si>
    <t>Source:  MGA - Shaquanna West</t>
  </si>
  <si>
    <t>Source:  Technical Activities - Mary Curtis</t>
  </si>
  <si>
    <t>Source:  TA Meetings, Conferences &amp; Events - Cheryl Smith</t>
  </si>
  <si>
    <t>Source:  Sales &amp; Marketing Reports - Gwen Cann</t>
  </si>
  <si>
    <t>Source:  Sales &amp; Marketing - Gwen Cann</t>
  </si>
  <si>
    <t>Source:  Publishing Operations - Warren Dutton</t>
  </si>
  <si>
    <t>Source:  Periodicals Info. Mgmt Sys. - Warren Dutton</t>
  </si>
  <si>
    <t>Source:  Financial Services - Nicholas Lehotzky</t>
  </si>
  <si>
    <t>* Replaced Individual Benefits &amp; Services Committee, sunset in 2013</t>
  </si>
  <si>
    <t>Source: MGA - Shaquanna West</t>
  </si>
  <si>
    <t>←</t>
  </si>
  <si>
    <t>Source:  TA Operations - Jessica Dunlap Yazujian</t>
  </si>
  <si>
    <t>BIO-46</t>
  </si>
  <si>
    <t>CEDA-44</t>
  </si>
  <si>
    <t>CSC-41</t>
  </si>
  <si>
    <t>NANO-42</t>
  </si>
  <si>
    <t>RFID-741</t>
  </si>
  <si>
    <t>SEN-39</t>
  </si>
  <si>
    <t>SYS-45</t>
  </si>
  <si>
    <t>Standards Published in 2019</t>
  </si>
  <si>
    <t>Sponsored + Co Sponsored Conferences held in 2019</t>
  </si>
  <si>
    <t>Note: Dues categories (except for Life Members) are calculated from 1 Sep 2018 through 31 Aug 2019.  Life Member dues are calculated from 1 Jan 2019 through 31 Dec 2019.</t>
  </si>
  <si>
    <t>Source: OBIEE - Mary Curtis</t>
  </si>
  <si>
    <t>Source:  Pub Group - Gordon MacPherson, Lani Angso</t>
  </si>
  <si>
    <t>Source:   TA MCE - H. Khan, J. Armstrong</t>
  </si>
  <si>
    <t>Corporate Activities - Mahjeda Ali</t>
  </si>
  <si>
    <t>Elections</t>
  </si>
  <si>
    <t>Source: Corporate Activities - Carrie Loh</t>
  </si>
  <si>
    <t xml:space="preserve">2019 IEEE Annual Election </t>
  </si>
  <si>
    <t>R1-6</t>
  </si>
  <si>
    <t>R7</t>
  </si>
  <si>
    <t>R8</t>
  </si>
  <si>
    <t>R9</t>
  </si>
  <si>
    <t>R10</t>
  </si>
  <si>
    <t>R7-10</t>
  </si>
  <si>
    <t>Ballots Mailed</t>
  </si>
  <si>
    <t>Total Ballots Returned</t>
  </si>
  <si>
    <t>% of Total Ballots Returned</t>
  </si>
  <si>
    <t xml:space="preserve">2018 IEEE Annual Election </t>
  </si>
  <si>
    <t xml:space="preserve">2017 IEEE Annual Election </t>
  </si>
  <si>
    <t xml:space="preserve">2013 IEEE Annual Election </t>
  </si>
  <si>
    <t xml:space="preserve">2012 IEEE Annual Election </t>
  </si>
  <si>
    <t xml:space="preserve">2011 IEEE Annual Election </t>
  </si>
  <si>
    <t xml:space="preserve">2010 IEEE Annual Election </t>
  </si>
  <si>
    <t xml:space="preserve">2009 IEEE Annual Election </t>
  </si>
  <si>
    <t xml:space="preserve">2008 IEEE Annual Election </t>
  </si>
  <si>
    <t>Total**</t>
  </si>
  <si>
    <t xml:space="preserve">2007 IEEE Annual Election </t>
  </si>
  <si>
    <t>SA Only*</t>
  </si>
  <si>
    <r>
      <t xml:space="preserve">2006 IEEE Annual Election - </t>
    </r>
    <r>
      <rPr>
        <b/>
        <sz val="10"/>
        <color indexed="10"/>
        <rFont val="Arial"/>
        <family val="2"/>
      </rPr>
      <t>Not Including IEEE-USA</t>
    </r>
  </si>
  <si>
    <r>
      <t xml:space="preserve">2006 IEEE Annual Election - </t>
    </r>
    <r>
      <rPr>
        <b/>
        <sz val="10"/>
        <color indexed="10"/>
        <rFont val="Arial"/>
        <family val="2"/>
      </rPr>
      <t xml:space="preserve">IEEE-USA Offices Only </t>
    </r>
  </si>
  <si>
    <t>2005 IEEE Annual Election</t>
  </si>
  <si>
    <t>2004 IEEE Annual Election</t>
  </si>
  <si>
    <t>*Standards Association Individual Members - are not IEEE members and are counted separately.</t>
  </si>
  <si>
    <t>N&amp;A committee members</t>
  </si>
  <si>
    <t>IEEE</t>
  </si>
  <si>
    <t>MGA</t>
  </si>
  <si>
    <t>Stds BOG</t>
  </si>
  <si>
    <t>AWARDS BD</t>
  </si>
  <si>
    <r>
      <t xml:space="preserve">Chairs </t>
    </r>
    <r>
      <rPr>
        <b/>
        <sz val="8"/>
        <rFont val="Arial"/>
        <family val="2"/>
      </rPr>
      <t>(189 conf listed multiple General Chairs, 41 DNL Country)</t>
    </r>
  </si>
  <si>
    <t>IEEE Awards</t>
  </si>
  <si>
    <t>N/A = Not Awarded</t>
  </si>
  <si>
    <t xml:space="preserve">2019            US =                           Non-US = </t>
  </si>
  <si>
    <t>IEEE Medal of Honor</t>
  </si>
  <si>
    <t>USA</t>
  </si>
  <si>
    <t>Netherlands</t>
  </si>
  <si>
    <t>Taiwan</t>
  </si>
  <si>
    <t>Japan</t>
  </si>
  <si>
    <t>IEEE Alexander Graham Bell Medal</t>
  </si>
  <si>
    <t>USA*</t>
  </si>
  <si>
    <t>N/A</t>
  </si>
  <si>
    <t>Germany</t>
  </si>
  <si>
    <t>IEEE Edison Medal</t>
  </si>
  <si>
    <t>Israel</t>
  </si>
  <si>
    <t>England</t>
  </si>
  <si>
    <t>IEEE James H. Mulligan, Jr. Education Medal</t>
  </si>
  <si>
    <t>Australia</t>
  </si>
  <si>
    <t>IEEE Medal for Engineering Excellence</t>
  </si>
  <si>
    <t>DISCONTINUED</t>
  </si>
  <si>
    <t>IEEE Medal for Environmental and Safety Technologies</t>
  </si>
  <si>
    <t>USA/Switzerland</t>
  </si>
  <si>
    <t>Italy</t>
  </si>
  <si>
    <t>USA/Singapore/Japan</t>
  </si>
  <si>
    <t>USA**</t>
  </si>
  <si>
    <t>IEEE Founders Medal</t>
  </si>
  <si>
    <t>India</t>
  </si>
  <si>
    <t xml:space="preserve">IEEE Richard W. Hamming Medal </t>
  </si>
  <si>
    <t>Turkey</t>
  </si>
  <si>
    <t>Russia</t>
  </si>
  <si>
    <t>France</t>
  </si>
  <si>
    <t>IEEE Medal for Innovations in Healthcare Technology</t>
  </si>
  <si>
    <t>USA, Singapore*</t>
  </si>
  <si>
    <t>IEEE Heinrich Hertz Medal</t>
  </si>
  <si>
    <t>IEEE Jack S. Kilby Signal Processing Medal</t>
  </si>
  <si>
    <t>Switzerland</t>
  </si>
  <si>
    <t>IEEE Lamme Medal</t>
  </si>
  <si>
    <t>IEEE/RSE Wolfson James Clerk Maxwell Award</t>
  </si>
  <si>
    <t>Sweden/France</t>
  </si>
  <si>
    <t>no award</t>
  </si>
  <si>
    <t>United Kingdom</t>
  </si>
  <si>
    <t>Established in 2006 - 1st presentation in 2007</t>
  </si>
  <si>
    <t>IEEE Jun-ichi Nishizawa Medal</t>
  </si>
  <si>
    <t>**USA</t>
  </si>
  <si>
    <t>Germany*</t>
  </si>
  <si>
    <t>USA/USA/Taiwan</t>
  </si>
  <si>
    <t>Germany/Switzerland/USA</t>
  </si>
  <si>
    <t>IEEE Robert N. Noyce Medal</t>
  </si>
  <si>
    <t>Korea</t>
  </si>
  <si>
    <t>IEEE Dennis J. Picard Medal for Radar Technologies &amp; Applications</t>
  </si>
  <si>
    <t>UK</t>
  </si>
  <si>
    <t>italy</t>
  </si>
  <si>
    <t>IEEE Medal in Power Engineering</t>
  </si>
  <si>
    <t>Poland</t>
  </si>
  <si>
    <t>Canada</t>
  </si>
  <si>
    <t>IEEE Simon Ramo Medal</t>
  </si>
  <si>
    <t>CA, USA</t>
  </si>
  <si>
    <t>IEEE John von Neumann Medal</t>
  </si>
  <si>
    <t>Norway</t>
  </si>
  <si>
    <t>Technical</t>
  </si>
  <si>
    <t>Field Awards</t>
  </si>
  <si>
    <t>IEEE Biomedical Engineering Award</t>
  </si>
  <si>
    <t>IEEE Cledo Brunetti Award</t>
  </si>
  <si>
    <t>Austria</t>
  </si>
  <si>
    <t>Belgium</t>
  </si>
  <si>
    <t>IEEE Components, Packaging and Manufacturing Technology Award</t>
  </si>
  <si>
    <t>*USA</t>
  </si>
  <si>
    <t>IEEE Control Systems Award</t>
  </si>
  <si>
    <t>Sweden</t>
  </si>
  <si>
    <t>Technical Achievement Award by IEEE-USA (Harry Diamond Memorial Award)</t>
  </si>
  <si>
    <t>IEEE Electromagnetics Award</t>
  </si>
  <si>
    <t>Hong Kong</t>
  </si>
  <si>
    <t>IEEE James L. Flanagan Speech and Audio Processing Award</t>
  </si>
  <si>
    <t>Sweden/USA</t>
  </si>
  <si>
    <t>IEEE Andrew S. Grove Award</t>
  </si>
  <si>
    <t>Ireland</t>
  </si>
  <si>
    <t>IEEE Leon K. Kirchmayer Graduate Teaching Award</t>
  </si>
  <si>
    <t>IEEE Herman Halperin Electric Transmission and Distribution Award</t>
  </si>
  <si>
    <t>China</t>
  </si>
  <si>
    <t xml:space="preserve">IEEE William M. Habirshaw Award </t>
  </si>
  <si>
    <t>DISCONTINUED after 1986</t>
  </si>
  <si>
    <t>IEEE Masaru Ibuka Consumer Electronics Award</t>
  </si>
  <si>
    <t>**Australia</t>
  </si>
  <si>
    <t>Germany/Sweden/Sweden</t>
  </si>
  <si>
    <t>Norway/USA/Germany</t>
  </si>
  <si>
    <t>Australia/USA</t>
  </si>
  <si>
    <t>IEEE Award in International Communication</t>
  </si>
  <si>
    <t xml:space="preserve">DISCONTINUED </t>
  </si>
  <si>
    <t>IEEE Internet Award</t>
  </si>
  <si>
    <r>
      <t>IEEE Reynold B. Johnson Data Storage Device Technology Award</t>
    </r>
  </si>
  <si>
    <t>Was presented 1st time in 2006</t>
  </si>
  <si>
    <t>IEEE Reynold B. Johnson Information Storage Systems Award</t>
  </si>
  <si>
    <t>on hold</t>
  </si>
  <si>
    <t>IEEE Richard Harold Kaufmann Award</t>
  </si>
  <si>
    <t>IEEE Joseph F. Keithley Award in Instrumentation and Measurement</t>
  </si>
  <si>
    <t xml:space="preserve">IEEE Mervin J. Kelly Award </t>
  </si>
  <si>
    <t>FINAL made in 1975</t>
  </si>
  <si>
    <t>IEEE Gustav Robert Kirchhoff Award</t>
  </si>
  <si>
    <t>IEEE Koji Kobayashi Computers and Communications Award</t>
  </si>
  <si>
    <t>IEEE Morris E. Leeds Award</t>
  </si>
  <si>
    <t>Superceded by IEEE Joseph F. Keithley Award in Instumentation &amp; Measurement in 2003</t>
  </si>
  <si>
    <t>IEEE Morris N. Liebmann Memorial Award</t>
  </si>
  <si>
    <t>Superceded by the IEEE Daniel E. Noble Award in 2000</t>
  </si>
  <si>
    <t>IEEE Eli Lilly Award in Medical and Biological Engineering</t>
  </si>
  <si>
    <t>DISCONTINUED after 1994</t>
  </si>
  <si>
    <t>IEEE Jack A. Morton Award</t>
  </si>
  <si>
    <t>Superceded by the Andrew S. Grove Award in 1999</t>
  </si>
  <si>
    <t>IEEE William E. Newell Power Electronics Award</t>
  </si>
  <si>
    <t>Denmark</t>
  </si>
  <si>
    <t>Latvia</t>
  </si>
  <si>
    <t>Hungary</t>
  </si>
  <si>
    <t>Will be presented 1st time in 2006</t>
  </si>
  <si>
    <t>IEEE Daniel E. Noble Award</t>
  </si>
  <si>
    <t>Japan **</t>
  </si>
  <si>
    <t>United Kingdom/USA</t>
  </si>
  <si>
    <t>IEEE Frederik Philips Award</t>
  </si>
  <si>
    <t>Singapore</t>
  </si>
  <si>
    <t>IEEE Photonics Award</t>
  </si>
  <si>
    <t>IEEE Emanuel R. Piore Award</t>
  </si>
  <si>
    <t>IEEE Judith A. Resnik Award</t>
  </si>
  <si>
    <t>IEEE Robotics &amp; Automation Award</t>
  </si>
  <si>
    <t>IEEE Frank Rosenblatt Award</t>
  </si>
  <si>
    <t>Finland</t>
  </si>
  <si>
    <t>Established in 2004 - 1st presentation in 2006</t>
  </si>
  <si>
    <t>IEEE David Sarnoff Award</t>
  </si>
  <si>
    <t>Japan, USA **</t>
  </si>
  <si>
    <t>IEEE Donald O. Pederson Award in Solid-State Circuits</t>
  </si>
  <si>
    <t>*USA/Japan</t>
  </si>
  <si>
    <t>Hong Kong/USA</t>
  </si>
  <si>
    <t>IEEE Marie Sklodowska-Curie Award</t>
  </si>
  <si>
    <t>Australia / UK / USA</t>
  </si>
  <si>
    <t>IEEE Innovation in Societal Infrastructure Award</t>
  </si>
  <si>
    <t>USA/USA</t>
  </si>
  <si>
    <t>IEEE Charles Proteus Steinmetz Award</t>
  </si>
  <si>
    <t>Scotland</t>
  </si>
  <si>
    <t>IEEE Eric E. Sumner Award</t>
  </si>
  <si>
    <t>USA/USA/Great Britain</t>
  </si>
  <si>
    <t>Switzerland/USA</t>
  </si>
  <si>
    <t>United Kingdom/Japan</t>
  </si>
  <si>
    <t>IEEE Nikola Tesla Award</t>
  </si>
  <si>
    <t>IEEE Kiyo Tomiyasu Award</t>
  </si>
  <si>
    <t>Mexico</t>
  </si>
  <si>
    <t>IEEE Transportation Technologies Award</t>
  </si>
  <si>
    <t>IEEE Undergraduate Teaching Award</t>
  </si>
  <si>
    <t>IEEE Vladimir K. Zworykin Award</t>
  </si>
  <si>
    <t>FINAL made in 1986</t>
  </si>
  <si>
    <t>Corporate</t>
  </si>
  <si>
    <t xml:space="preserve">2019           US =                           Non-US = </t>
  </si>
  <si>
    <t>Recognitions</t>
  </si>
  <si>
    <t>IEEE Corporate Innovation Recognition</t>
  </si>
  <si>
    <t>USA *</t>
  </si>
  <si>
    <t>Japan/USA</t>
  </si>
  <si>
    <t>Japan/Taiwan/USA</t>
  </si>
  <si>
    <t>IEEE Ernst Weber Engineering Leadership Recognition</t>
  </si>
  <si>
    <t>Service</t>
  </si>
  <si>
    <t>Awards</t>
  </si>
  <si>
    <t>IEEE Richard M. Emberson Award</t>
  </si>
  <si>
    <t xml:space="preserve">Canada </t>
  </si>
  <si>
    <t>IEEE Haraden Pratt Award</t>
  </si>
  <si>
    <t>Chile</t>
  </si>
  <si>
    <t>Puerto Rico</t>
  </si>
  <si>
    <t>Brazil</t>
  </si>
  <si>
    <t xml:space="preserve">2019           US =                          Non-US = </t>
  </si>
  <si>
    <t>IEEE W.R.G. Baker Prize Paper Award</t>
  </si>
  <si>
    <t>USA/USA/Portugal</t>
  </si>
  <si>
    <t>Germany (7 recipients total)</t>
  </si>
  <si>
    <t>Temporarily Suspended</t>
  </si>
  <si>
    <t>IEEE Browder J. Thompson Memorial Prize Paper Award</t>
  </si>
  <si>
    <t>DISCONTINUED after 1997 &amp; Replaced by Leon K. Kirchmayer Prize Paper Award</t>
  </si>
  <si>
    <t>IEEE Donald G. Fink Prize Paper Award</t>
  </si>
  <si>
    <t>USA/USA/New Zealand</t>
  </si>
  <si>
    <t>Mexico/Ireland/Japan/Spain/USA</t>
  </si>
  <si>
    <t>Lithuania/USA</t>
  </si>
  <si>
    <t>Canada/USA</t>
  </si>
  <si>
    <t>IEEE Leon K. Kirchmayer Prize Paper Award</t>
  </si>
  <si>
    <t>Award Suspended - Last award was in 2002</t>
  </si>
  <si>
    <t>2019            US =                           Non-US =    
(Data not available until May 2014)</t>
  </si>
  <si>
    <t>IEEE Life Member Graduate Study Fellowship</t>
  </si>
  <si>
    <t>Charles LeGeyt Fortescue Scholarship</t>
  </si>
  <si>
    <t>Canada/Austria</t>
  </si>
  <si>
    <t>India/China</t>
  </si>
  <si>
    <t>*Two recipients for award</t>
  </si>
  <si>
    <t>**Three recipients for award</t>
  </si>
  <si>
    <t>**USA/USA/USA</t>
  </si>
  <si>
    <t>* UK/New Sealand</t>
  </si>
  <si>
    <t>** USA/USA/USA</t>
  </si>
  <si>
    <t>* Japan/Japan</t>
  </si>
  <si>
    <t>* China/China</t>
  </si>
  <si>
    <t>* USA/USA</t>
  </si>
  <si>
    <t>*USA/USA</t>
  </si>
  <si>
    <r>
      <t xml:space="preserve">EP-21 </t>
    </r>
    <r>
      <rPr>
        <b/>
        <sz val="8"/>
        <rFont val="Arial"/>
        <family val="2"/>
      </rPr>
      <t>(formerly CPMT-21)</t>
    </r>
  </si>
  <si>
    <r>
      <t xml:space="preserve">TEM-14 </t>
    </r>
    <r>
      <rPr>
        <b/>
        <sz val="8"/>
        <rFont val="Arial"/>
        <family val="2"/>
      </rPr>
      <t>(new society added as of 08/14)</t>
    </r>
  </si>
  <si>
    <t>US</t>
  </si>
  <si>
    <t>Non</t>
  </si>
  <si>
    <t>Source: Corporate Activities -Mahjeda Ali</t>
  </si>
  <si>
    <t>2018 IEEE Corporate Awards</t>
  </si>
  <si>
    <r>
      <t xml:space="preserve">Prize Papers  </t>
    </r>
    <r>
      <rPr>
        <b/>
        <sz val="12"/>
        <color indexed="10"/>
        <rFont val="Arial"/>
        <family val="2"/>
      </rPr>
      <t>DISCONTINUED</t>
    </r>
  </si>
  <si>
    <t>2017 IEEE Corporate Awards</t>
  </si>
  <si>
    <r>
      <t xml:space="preserve">Fellowships      </t>
    </r>
    <r>
      <rPr>
        <b/>
        <sz val="12"/>
        <color indexed="10"/>
        <rFont val="Arial"/>
        <family val="2"/>
      </rPr>
      <t>N/A</t>
    </r>
  </si>
  <si>
    <t>2019 IEEE Corporate Awards</t>
  </si>
  <si>
    <t>Source:  Tableau (Standards and Contact Data sources) - Debra Best</t>
  </si>
  <si>
    <r>
      <t xml:space="preserve">Online Pkg Subscribers </t>
    </r>
    <r>
      <rPr>
        <b/>
        <sz val="8"/>
        <rFont val="Arial"/>
        <family val="2"/>
      </rPr>
      <t>(IEL, ASPP, POP, Ent)</t>
    </r>
  </si>
  <si>
    <r>
      <t xml:space="preserve">Xplore Usage </t>
    </r>
    <r>
      <rPr>
        <b/>
        <sz val="8"/>
        <rFont val="Arial"/>
        <family val="2"/>
      </rPr>
      <t>(pdf downloads)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</si>
</sst>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0"/>
    <numFmt numFmtId="171" formatCode="_(* #,##0.0_);_(* \(#,##0.0\);_(* &quot;-&quot;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24"/>
      <name val="Arial"/>
      <family val="2"/>
    </font>
    <font>
      <b/>
      <sz val="18"/>
      <color indexed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164" fontId="5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64" fontId="5" fillId="33" borderId="20" xfId="0" applyNumberFormat="1" applyFont="1" applyFill="1" applyBorder="1" applyAlignment="1">
      <alignment horizontal="center" vertical="top"/>
    </xf>
    <xf numFmtId="164" fontId="5" fillId="33" borderId="21" xfId="0" applyNumberFormat="1" applyFont="1" applyFill="1" applyBorder="1" applyAlignment="1">
      <alignment horizontal="center" vertical="top"/>
    </xf>
    <xf numFmtId="17" fontId="1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64" fontId="5" fillId="33" borderId="18" xfId="0" applyNumberFormat="1" applyFont="1" applyFill="1" applyBorder="1" applyAlignment="1">
      <alignment horizontal="center" vertical="top"/>
    </xf>
    <xf numFmtId="164" fontId="5" fillId="33" borderId="19" xfId="0" applyNumberFormat="1" applyFont="1" applyFill="1" applyBorder="1" applyAlignment="1">
      <alignment horizontal="center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3" fillId="0" borderId="0" xfId="61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5" fillId="33" borderId="27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11" fillId="34" borderId="27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8" fillId="0" borderId="17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164" fontId="11" fillId="0" borderId="0" xfId="0" applyNumberFormat="1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0" borderId="26" xfId="0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19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27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64" fontId="0" fillId="0" borderId="0" xfId="0" applyNumberForma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8" fillId="33" borderId="26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0" fontId="2" fillId="0" borderId="0" xfId="0" applyFont="1" applyAlignment="1">
      <alignment vertical="top" wrapText="1" readingOrder="1"/>
    </xf>
    <xf numFmtId="164" fontId="3" fillId="0" borderId="32" xfId="0" applyNumberFormat="1" applyFont="1" applyFill="1" applyBorder="1" applyAlignment="1">
      <alignment horizontal="center"/>
    </xf>
    <xf numFmtId="0" fontId="0" fillId="0" borderId="0" xfId="58">
      <alignment/>
      <protection/>
    </xf>
    <xf numFmtId="164" fontId="3" fillId="0" borderId="11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164" fontId="3" fillId="0" borderId="3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/>
    </xf>
    <xf numFmtId="164" fontId="3" fillId="0" borderId="41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/>
    </xf>
    <xf numFmtId="164" fontId="3" fillId="0" borderId="4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164" fontId="5" fillId="0" borderId="41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3" fontId="8" fillId="0" borderId="45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center"/>
    </xf>
    <xf numFmtId="164" fontId="5" fillId="0" borderId="41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/>
    </xf>
    <xf numFmtId="0" fontId="8" fillId="0" borderId="33" xfId="0" applyFont="1" applyBorder="1" applyAlignment="1">
      <alignment/>
    </xf>
    <xf numFmtId="10" fontId="3" fillId="0" borderId="34" xfId="0" applyNumberFormat="1" applyFont="1" applyBorder="1" applyAlignment="1">
      <alignment/>
    </xf>
    <xf numFmtId="0" fontId="8" fillId="0" borderId="37" xfId="0" applyFont="1" applyBorder="1" applyAlignment="1">
      <alignment/>
    </xf>
    <xf numFmtId="10" fontId="3" fillId="0" borderId="38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0" xfId="0" applyFont="1" applyBorder="1" applyAlignment="1">
      <alignment/>
    </xf>
    <xf numFmtId="10" fontId="3" fillId="0" borderId="41" xfId="0" applyNumberFormat="1" applyFont="1" applyBorder="1" applyAlignment="1">
      <alignment/>
    </xf>
    <xf numFmtId="10" fontId="3" fillId="0" borderId="42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33" borderId="3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11" fillId="34" borderId="27" xfId="0" applyFont="1" applyFill="1" applyBorder="1" applyAlignment="1" applyProtection="1">
      <alignment/>
      <protection locked="0"/>
    </xf>
    <xf numFmtId="164" fontId="5" fillId="0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5" fillId="0" borderId="0" xfId="58" applyFont="1">
      <alignment/>
      <protection/>
    </xf>
    <xf numFmtId="0" fontId="0" fillId="0" borderId="0" xfId="0" applyFont="1" applyFill="1" applyAlignment="1">
      <alignment/>
    </xf>
    <xf numFmtId="0" fontId="8" fillId="0" borderId="45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0" fontId="11" fillId="34" borderId="13" xfId="0" applyFont="1" applyFill="1" applyBorder="1" applyAlignment="1" applyProtection="1">
      <alignment horizontal="center"/>
      <protection locked="0"/>
    </xf>
    <xf numFmtId="0" fontId="64" fillId="0" borderId="0" xfId="0" applyFont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164" fontId="64" fillId="0" borderId="0" xfId="0" applyNumberFormat="1" applyFont="1" applyBorder="1" applyAlignment="1">
      <alignment horizontal="right"/>
    </xf>
    <xf numFmtId="164" fontId="5" fillId="33" borderId="10" xfId="0" applyNumberFormat="1" applyFont="1" applyFill="1" applyBorder="1" applyAlignment="1">
      <alignment horizontal="center"/>
    </xf>
    <xf numFmtId="3" fontId="8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6" fillId="0" borderId="0" xfId="0" applyFont="1" applyAlignment="1">
      <alignment/>
    </xf>
    <xf numFmtId="0" fontId="11" fillId="34" borderId="31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65" fontId="0" fillId="34" borderId="31" xfId="42" applyNumberFormat="1" applyFont="1" applyFill="1" applyBorder="1" applyAlignment="1">
      <alignment/>
    </xf>
    <xf numFmtId="165" fontId="0" fillId="0" borderId="31" xfId="42" applyNumberFormat="1" applyFont="1" applyFill="1" applyBorder="1" applyAlignment="1">
      <alignment/>
    </xf>
    <xf numFmtId="165" fontId="0" fillId="0" borderId="31" xfId="0" applyNumberFormat="1" applyBorder="1" applyAlignment="1">
      <alignment/>
    </xf>
    <xf numFmtId="9" fontId="0" fillId="34" borderId="31" xfId="61" applyFont="1" applyFill="1" applyBorder="1" applyAlignment="1">
      <alignment/>
    </xf>
    <xf numFmtId="9" fontId="0" fillId="0" borderId="31" xfId="61" applyFont="1" applyFill="1" applyBorder="1" applyAlignment="1">
      <alignment/>
    </xf>
    <xf numFmtId="0" fontId="3" fillId="0" borderId="25" xfId="0" applyFont="1" applyFill="1" applyBorder="1" applyAlignment="1">
      <alignment/>
    </xf>
    <xf numFmtId="9" fontId="0" fillId="0" borderId="0" xfId="61" applyFont="1" applyFill="1" applyBorder="1" applyAlignment="1">
      <alignment/>
    </xf>
    <xf numFmtId="9" fontId="0" fillId="0" borderId="47" xfId="6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3" fillId="34" borderId="49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165" fontId="0" fillId="35" borderId="31" xfId="42" applyNumberFormat="1" applyFont="1" applyFill="1" applyBorder="1" applyAlignment="1">
      <alignment/>
    </xf>
    <xf numFmtId="9" fontId="0" fillId="35" borderId="31" xfId="6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1" xfId="0" applyBorder="1" applyAlignment="1">
      <alignment horizontal="center"/>
    </xf>
    <xf numFmtId="165" fontId="0" fillId="0" borderId="31" xfId="42" applyNumberFormat="1" applyFont="1" applyBorder="1" applyAlignment="1">
      <alignment/>
    </xf>
    <xf numFmtId="9" fontId="0" fillId="0" borderId="31" xfId="61" applyFont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51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right" vertic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/>
    </xf>
    <xf numFmtId="0" fontId="6" fillId="0" borderId="52" xfId="0" applyFont="1" applyBorder="1" applyAlignment="1">
      <alignment horizontal="right" vertical="center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right" vertical="center"/>
    </xf>
    <xf numFmtId="0" fontId="17" fillId="0" borderId="55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67" fillId="0" borderId="52" xfId="0" applyFont="1" applyBorder="1" applyAlignment="1">
      <alignment horizontal="right" vertical="center"/>
    </xf>
    <xf numFmtId="0" fontId="18" fillId="36" borderId="14" xfId="58" applyFont="1" applyFill="1" applyBorder="1" applyAlignment="1">
      <alignment wrapText="1"/>
      <protection/>
    </xf>
    <xf numFmtId="0" fontId="18" fillId="36" borderId="29" xfId="58" applyFont="1" applyFill="1" applyBorder="1">
      <alignment/>
      <protection/>
    </xf>
    <xf numFmtId="0" fontId="18" fillId="36" borderId="29" xfId="58" applyFont="1" applyFill="1" applyBorder="1" applyAlignment="1">
      <alignment horizontal="center"/>
      <protection/>
    </xf>
    <xf numFmtId="0" fontId="19" fillId="36" borderId="29" xfId="58" applyFont="1" applyFill="1" applyBorder="1" applyAlignment="1">
      <alignment horizontal="center"/>
      <protection/>
    </xf>
    <xf numFmtId="0" fontId="19" fillId="36" borderId="42" xfId="58" applyFont="1" applyFill="1" applyBorder="1" applyAlignment="1">
      <alignment horizontal="center"/>
      <protection/>
    </xf>
    <xf numFmtId="0" fontId="19" fillId="36" borderId="44" xfId="58" applyFont="1" applyFill="1" applyBorder="1" applyAlignment="1">
      <alignment horizontal="center"/>
      <protection/>
    </xf>
    <xf numFmtId="0" fontId="18" fillId="37" borderId="57" xfId="58" applyFont="1" applyFill="1" applyBorder="1" applyAlignment="1">
      <alignment wrapText="1"/>
      <protection/>
    </xf>
    <xf numFmtId="0" fontId="20" fillId="0" borderId="58" xfId="58" applyFont="1" applyBorder="1" applyAlignment="1">
      <alignment horizontal="left" vertical="top" wrapText="1" readingOrder="1"/>
      <protection/>
    </xf>
    <xf numFmtId="0" fontId="20" fillId="0" borderId="11" xfId="58" applyFont="1" applyBorder="1" applyAlignment="1">
      <alignment horizontal="left" vertical="top" wrapText="1" readingOrder="1"/>
      <protection/>
    </xf>
    <xf numFmtId="0" fontId="20" fillId="0" borderId="11" xfId="58" applyFont="1" applyFill="1" applyBorder="1" applyAlignment="1">
      <alignment horizontal="left" vertical="top" wrapText="1" readingOrder="1"/>
      <protection/>
    </xf>
    <xf numFmtId="0" fontId="20" fillId="0" borderId="11" xfId="58" applyFont="1" applyBorder="1">
      <alignment/>
      <protection/>
    </xf>
    <xf numFmtId="0" fontId="20" fillId="0" borderId="58" xfId="58" applyFont="1" applyBorder="1">
      <alignment/>
      <protection/>
    </xf>
    <xf numFmtId="0" fontId="20" fillId="0" borderId="16" xfId="58" applyFont="1" applyBorder="1" applyAlignment="1">
      <alignment wrapText="1"/>
      <protection/>
    </xf>
    <xf numFmtId="0" fontId="20" fillId="0" borderId="31" xfId="58" applyFont="1" applyFill="1" applyBorder="1">
      <alignment/>
      <protection/>
    </xf>
    <xf numFmtId="0" fontId="20" fillId="0" borderId="31" xfId="58" applyFont="1" applyBorder="1">
      <alignment/>
      <protection/>
    </xf>
    <xf numFmtId="0" fontId="20" fillId="0" borderId="32" xfId="58" applyFont="1" applyBorder="1">
      <alignment/>
      <protection/>
    </xf>
    <xf numFmtId="0" fontId="20" fillId="0" borderId="32" xfId="58" applyFont="1" applyFill="1" applyBorder="1">
      <alignment/>
      <protection/>
    </xf>
    <xf numFmtId="0" fontId="21" fillId="0" borderId="38" xfId="58" applyFont="1" applyBorder="1">
      <alignment/>
      <protection/>
    </xf>
    <xf numFmtId="0" fontId="21" fillId="0" borderId="59" xfId="58" applyFont="1" applyBorder="1">
      <alignment/>
      <protection/>
    </xf>
    <xf numFmtId="0" fontId="20" fillId="0" borderId="49" xfId="58" applyFont="1" applyBorder="1">
      <alignment/>
      <protection/>
    </xf>
    <xf numFmtId="0" fontId="20" fillId="0" borderId="49" xfId="58" applyFont="1" applyFill="1" applyBorder="1">
      <alignment/>
      <protection/>
    </xf>
    <xf numFmtId="0" fontId="21" fillId="0" borderId="31" xfId="58" applyFont="1" applyBorder="1">
      <alignment/>
      <protection/>
    </xf>
    <xf numFmtId="0" fontId="21" fillId="0" borderId="53" xfId="58" applyFont="1" applyBorder="1">
      <alignment/>
      <protection/>
    </xf>
    <xf numFmtId="0" fontId="20" fillId="0" borderId="0" xfId="58" applyFont="1" applyBorder="1">
      <alignment/>
      <protection/>
    </xf>
    <xf numFmtId="0" fontId="20" fillId="0" borderId="40" xfId="58" applyFont="1" applyBorder="1">
      <alignment/>
      <protection/>
    </xf>
    <xf numFmtId="0" fontId="20" fillId="0" borderId="48" xfId="58" applyFont="1" applyBorder="1">
      <alignment/>
      <protection/>
    </xf>
    <xf numFmtId="0" fontId="20" fillId="38" borderId="60" xfId="58" applyFont="1" applyFill="1" applyBorder="1">
      <alignment/>
      <protection/>
    </xf>
    <xf numFmtId="0" fontId="20" fillId="39" borderId="61" xfId="58" applyFont="1" applyFill="1" applyBorder="1">
      <alignment/>
      <protection/>
    </xf>
    <xf numFmtId="0" fontId="20" fillId="0" borderId="38" xfId="58" applyFont="1" applyBorder="1">
      <alignment/>
      <protection/>
    </xf>
    <xf numFmtId="0" fontId="20" fillId="38" borderId="62" xfId="58" applyFont="1" applyFill="1" applyBorder="1">
      <alignment/>
      <protection/>
    </xf>
    <xf numFmtId="0" fontId="20" fillId="38" borderId="25" xfId="58" applyFont="1" applyFill="1" applyBorder="1">
      <alignment/>
      <protection/>
    </xf>
    <xf numFmtId="0" fontId="21" fillId="38" borderId="25" xfId="58" applyFont="1" applyFill="1" applyBorder="1">
      <alignment/>
      <protection/>
    </xf>
    <xf numFmtId="0" fontId="21" fillId="38" borderId="49" xfId="58" applyFont="1" applyFill="1" applyBorder="1">
      <alignment/>
      <protection/>
    </xf>
    <xf numFmtId="0" fontId="20" fillId="0" borderId="24" xfId="58" applyFont="1" applyBorder="1">
      <alignment/>
      <protection/>
    </xf>
    <xf numFmtId="0" fontId="20" fillId="38" borderId="50" xfId="58" applyFont="1" applyFill="1" applyBorder="1">
      <alignment/>
      <protection/>
    </xf>
    <xf numFmtId="0" fontId="20" fillId="38" borderId="31" xfId="58" applyFont="1" applyFill="1" applyBorder="1">
      <alignment/>
      <protection/>
    </xf>
    <xf numFmtId="0" fontId="20" fillId="39" borderId="31" xfId="58" applyFont="1" applyFill="1" applyBorder="1">
      <alignment/>
      <protection/>
    </xf>
    <xf numFmtId="0" fontId="21" fillId="0" borderId="49" xfId="58" applyFont="1" applyBorder="1">
      <alignment/>
      <protection/>
    </xf>
    <xf numFmtId="0" fontId="68" fillId="0" borderId="31" xfId="58" applyFont="1" applyFill="1" applyBorder="1">
      <alignment/>
      <protection/>
    </xf>
    <xf numFmtId="0" fontId="20" fillId="0" borderId="49" xfId="58" applyFont="1" applyFill="1" applyBorder="1" applyAlignment="1">
      <alignment wrapText="1"/>
      <protection/>
    </xf>
    <xf numFmtId="0" fontId="21" fillId="40" borderId="31" xfId="58" applyFont="1" applyFill="1" applyBorder="1">
      <alignment/>
      <protection/>
    </xf>
    <xf numFmtId="0" fontId="21" fillId="40" borderId="53" xfId="58" applyFont="1" applyFill="1" applyBorder="1">
      <alignment/>
      <protection/>
    </xf>
    <xf numFmtId="0" fontId="20" fillId="0" borderId="20" xfId="58" applyFont="1" applyBorder="1" applyAlignment="1">
      <alignment wrapText="1"/>
      <protection/>
    </xf>
    <xf numFmtId="0" fontId="20" fillId="0" borderId="55" xfId="58" applyFont="1" applyFill="1" applyBorder="1">
      <alignment/>
      <protection/>
    </xf>
    <xf numFmtId="0" fontId="20" fillId="0" borderId="55" xfId="58" applyFont="1" applyBorder="1">
      <alignment/>
      <protection/>
    </xf>
    <xf numFmtId="0" fontId="20" fillId="0" borderId="63" xfId="58" applyFont="1" applyBorder="1">
      <alignment/>
      <protection/>
    </xf>
    <xf numFmtId="0" fontId="20" fillId="0" borderId="63" xfId="58" applyFont="1" applyFill="1" applyBorder="1">
      <alignment/>
      <protection/>
    </xf>
    <xf numFmtId="0" fontId="21" fillId="0" borderId="55" xfId="58" applyFont="1" applyBorder="1">
      <alignment/>
      <protection/>
    </xf>
    <xf numFmtId="0" fontId="21" fillId="0" borderId="56" xfId="58" applyFont="1" applyBorder="1">
      <alignment/>
      <protection/>
    </xf>
    <xf numFmtId="0" fontId="20" fillId="0" borderId="12" xfId="58" applyFont="1" applyFill="1" applyBorder="1" applyAlignment="1">
      <alignment wrapText="1"/>
      <protection/>
    </xf>
    <xf numFmtId="0" fontId="20" fillId="0" borderId="13" xfId="58" applyFont="1" applyFill="1" applyBorder="1">
      <alignment/>
      <protection/>
    </xf>
    <xf numFmtId="0" fontId="21" fillId="0" borderId="13" xfId="58" applyFont="1" applyFill="1" applyBorder="1">
      <alignment/>
      <protection/>
    </xf>
    <xf numFmtId="0" fontId="21" fillId="0" borderId="15" xfId="58" applyFont="1" applyFill="1" applyBorder="1">
      <alignment/>
      <protection/>
    </xf>
    <xf numFmtId="0" fontId="18" fillId="34" borderId="64" xfId="58" applyFont="1" applyFill="1" applyBorder="1" applyAlignment="1">
      <alignment wrapText="1"/>
      <protection/>
    </xf>
    <xf numFmtId="0" fontId="20" fillId="0" borderId="11" xfId="58" applyFont="1" applyFill="1" applyBorder="1">
      <alignment/>
      <protection/>
    </xf>
    <xf numFmtId="0" fontId="20" fillId="0" borderId="26" xfId="58" applyFont="1" applyBorder="1">
      <alignment/>
      <protection/>
    </xf>
    <xf numFmtId="0" fontId="18" fillId="34" borderId="57" xfId="58" applyFont="1" applyFill="1" applyBorder="1" applyAlignment="1">
      <alignment horizontal="left" wrapText="1"/>
      <protection/>
    </xf>
    <xf numFmtId="0" fontId="20" fillId="0" borderId="0" xfId="58" applyFont="1" applyFill="1" applyBorder="1">
      <alignment/>
      <protection/>
    </xf>
    <xf numFmtId="0" fontId="21" fillId="0" borderId="24" xfId="58" applyFont="1" applyBorder="1">
      <alignment/>
      <protection/>
    </xf>
    <xf numFmtId="0" fontId="21" fillId="0" borderId="19" xfId="58" applyFont="1" applyBorder="1">
      <alignment/>
      <protection/>
    </xf>
    <xf numFmtId="0" fontId="20" fillId="34" borderId="31" xfId="58" applyFont="1" applyFill="1" applyBorder="1">
      <alignment/>
      <protection/>
    </xf>
    <xf numFmtId="0" fontId="20" fillId="0" borderId="40" xfId="58" applyFont="1" applyFill="1" applyBorder="1">
      <alignment/>
      <protection/>
    </xf>
    <xf numFmtId="0" fontId="21" fillId="0" borderId="40" xfId="58" applyFont="1" applyBorder="1">
      <alignment/>
      <protection/>
    </xf>
    <xf numFmtId="0" fontId="21" fillId="0" borderId="65" xfId="58" applyFont="1" applyBorder="1">
      <alignment/>
      <protection/>
    </xf>
    <xf numFmtId="0" fontId="20" fillId="39" borderId="50" xfId="58" applyFont="1" applyFill="1" applyBorder="1">
      <alignment/>
      <protection/>
    </xf>
    <xf numFmtId="0" fontId="20" fillId="0" borderId="39" xfId="58" applyFont="1" applyFill="1" applyBorder="1">
      <alignment/>
      <protection/>
    </xf>
    <xf numFmtId="0" fontId="21" fillId="0" borderId="39" xfId="58" applyFont="1" applyBorder="1">
      <alignment/>
      <protection/>
    </xf>
    <xf numFmtId="0" fontId="20" fillId="0" borderId="38" xfId="58" applyFont="1" applyFill="1" applyBorder="1">
      <alignment/>
      <protection/>
    </xf>
    <xf numFmtId="0" fontId="21" fillId="40" borderId="40" xfId="58" applyFont="1" applyFill="1" applyBorder="1">
      <alignment/>
      <protection/>
    </xf>
    <xf numFmtId="0" fontId="21" fillId="40" borderId="65" xfId="58" applyFont="1" applyFill="1" applyBorder="1">
      <alignment/>
      <protection/>
    </xf>
    <xf numFmtId="0" fontId="21" fillId="40" borderId="38" xfId="58" applyFont="1" applyFill="1" applyBorder="1">
      <alignment/>
      <protection/>
    </xf>
    <xf numFmtId="0" fontId="21" fillId="40" borderId="59" xfId="58" applyFont="1" applyFill="1" applyBorder="1">
      <alignment/>
      <protection/>
    </xf>
    <xf numFmtId="0" fontId="20" fillId="0" borderId="48" xfId="58" applyFont="1" applyFill="1" applyBorder="1">
      <alignment/>
      <protection/>
    </xf>
    <xf numFmtId="0" fontId="20" fillId="0" borderId="35" xfId="58" applyFont="1" applyBorder="1" applyAlignment="1">
      <alignment wrapText="1"/>
      <protection/>
    </xf>
    <xf numFmtId="0" fontId="20" fillId="34" borderId="49" xfId="58" applyFont="1" applyFill="1" applyBorder="1">
      <alignment/>
      <protection/>
    </xf>
    <xf numFmtId="0" fontId="20" fillId="34" borderId="38" xfId="58" applyFont="1" applyFill="1" applyBorder="1">
      <alignment/>
      <protection/>
    </xf>
    <xf numFmtId="0" fontId="20" fillId="0" borderId="25" xfId="58" applyFont="1" applyFill="1" applyBorder="1">
      <alignment/>
      <protection/>
    </xf>
    <xf numFmtId="0" fontId="20" fillId="0" borderId="50" xfId="58" applyFont="1" applyFill="1" applyBorder="1">
      <alignment/>
      <protection/>
    </xf>
    <xf numFmtId="0" fontId="21" fillId="0" borderId="31" xfId="58" applyFont="1" applyFill="1" applyBorder="1" applyAlignment="1">
      <alignment horizontal="left"/>
      <protection/>
    </xf>
    <xf numFmtId="0" fontId="18" fillId="39" borderId="31" xfId="58" applyFont="1" applyFill="1" applyBorder="1">
      <alignment/>
      <protection/>
    </xf>
    <xf numFmtId="0" fontId="20" fillId="38" borderId="55" xfId="58" applyFont="1" applyFill="1" applyBorder="1">
      <alignment/>
      <protection/>
    </xf>
    <xf numFmtId="0" fontId="20" fillId="39" borderId="66" xfId="58" applyFont="1" applyFill="1" applyBorder="1">
      <alignment/>
      <protection/>
    </xf>
    <xf numFmtId="0" fontId="20" fillId="0" borderId="10" xfId="58" applyFont="1" applyFill="1" applyBorder="1">
      <alignment/>
      <protection/>
    </xf>
    <xf numFmtId="0" fontId="21" fillId="0" borderId="10" xfId="58" applyFont="1" applyFill="1" applyBorder="1">
      <alignment/>
      <protection/>
    </xf>
    <xf numFmtId="0" fontId="21" fillId="0" borderId="21" xfId="58" applyFont="1" applyFill="1" applyBorder="1">
      <alignment/>
      <protection/>
    </xf>
    <xf numFmtId="0" fontId="20" fillId="0" borderId="0" xfId="58" applyFont="1" applyFill="1" applyBorder="1" applyAlignment="1">
      <alignment horizontal="left" vertical="top" wrapText="1" readingOrder="1"/>
      <protection/>
    </xf>
    <xf numFmtId="0" fontId="20" fillId="0" borderId="0" xfId="58" applyFont="1" applyBorder="1" applyAlignment="1">
      <alignment horizontal="left" vertical="top" wrapText="1" readingOrder="1"/>
      <protection/>
    </xf>
    <xf numFmtId="0" fontId="20" fillId="34" borderId="55" xfId="58" applyFont="1" applyFill="1" applyBorder="1">
      <alignment/>
      <protection/>
    </xf>
    <xf numFmtId="0" fontId="21" fillId="0" borderId="0" xfId="58" applyFont="1" applyFill="1" applyBorder="1">
      <alignment/>
      <protection/>
    </xf>
    <xf numFmtId="0" fontId="21" fillId="0" borderId="17" xfId="58" applyFont="1" applyFill="1" applyBorder="1">
      <alignment/>
      <protection/>
    </xf>
    <xf numFmtId="0" fontId="21" fillId="0" borderId="0" xfId="58" applyFont="1" applyBorder="1">
      <alignment/>
      <protection/>
    </xf>
    <xf numFmtId="0" fontId="18" fillId="37" borderId="46" xfId="58" applyFont="1" applyFill="1" applyBorder="1" applyAlignment="1">
      <alignment wrapText="1"/>
      <protection/>
    </xf>
    <xf numFmtId="0" fontId="20" fillId="0" borderId="58" xfId="58" applyFont="1" applyFill="1" applyBorder="1" applyAlignment="1">
      <alignment horizontal="left" vertical="top" wrapText="1" readingOrder="1"/>
      <protection/>
    </xf>
    <xf numFmtId="0" fontId="21" fillId="0" borderId="48" xfId="58" applyFont="1" applyBorder="1">
      <alignment/>
      <protection/>
    </xf>
    <xf numFmtId="0" fontId="20" fillId="34" borderId="31" xfId="58" applyFont="1" applyFill="1" applyBorder="1" applyAlignment="1">
      <alignment/>
      <protection/>
    </xf>
    <xf numFmtId="0" fontId="20" fillId="38" borderId="49" xfId="58" applyFont="1" applyFill="1" applyBorder="1" applyAlignment="1">
      <alignment/>
      <protection/>
    </xf>
    <xf numFmtId="0" fontId="20" fillId="39" borderId="49" xfId="58" applyFont="1" applyFill="1" applyBorder="1" applyAlignment="1">
      <alignment/>
      <protection/>
    </xf>
    <xf numFmtId="0" fontId="20" fillId="0" borderId="39" xfId="58" applyFont="1" applyFill="1" applyBorder="1" applyAlignment="1">
      <alignment wrapText="1"/>
      <protection/>
    </xf>
    <xf numFmtId="0" fontId="20" fillId="38" borderId="63" xfId="58" applyFont="1" applyFill="1" applyBorder="1">
      <alignment/>
      <protection/>
    </xf>
    <xf numFmtId="0" fontId="20" fillId="39" borderId="63" xfId="58" applyFont="1" applyFill="1" applyBorder="1">
      <alignment/>
      <protection/>
    </xf>
    <xf numFmtId="0" fontId="21" fillId="0" borderId="63" xfId="58" applyFont="1" applyBorder="1">
      <alignment/>
      <protection/>
    </xf>
    <xf numFmtId="0" fontId="18" fillId="34" borderId="46" xfId="58" applyFont="1" applyFill="1" applyBorder="1" applyAlignment="1">
      <alignment horizontal="left" wrapText="1"/>
      <protection/>
    </xf>
    <xf numFmtId="0" fontId="20" fillId="0" borderId="58" xfId="58" applyFont="1" applyBorder="1" applyAlignment="1">
      <alignment wrapText="1"/>
      <protection/>
    </xf>
    <xf numFmtId="0" fontId="20" fillId="0" borderId="24" xfId="58" applyFont="1" applyBorder="1" applyAlignment="1">
      <alignment wrapText="1"/>
      <protection/>
    </xf>
    <xf numFmtId="0" fontId="20" fillId="0" borderId="19" xfId="58" applyFont="1" applyBorder="1" applyAlignment="1">
      <alignment wrapText="1"/>
      <protection/>
    </xf>
    <xf numFmtId="0" fontId="21" fillId="0" borderId="50" xfId="58" applyFont="1" applyBorder="1">
      <alignment/>
      <protection/>
    </xf>
    <xf numFmtId="0" fontId="20" fillId="0" borderId="42" xfId="58" applyFont="1" applyFill="1" applyBorder="1">
      <alignment/>
      <protection/>
    </xf>
    <xf numFmtId="0" fontId="21" fillId="0" borderId="42" xfId="58" applyFont="1" applyBorder="1">
      <alignment/>
      <protection/>
    </xf>
    <xf numFmtId="0" fontId="21" fillId="0" borderId="44" xfId="58" applyFont="1" applyBorder="1">
      <alignment/>
      <protection/>
    </xf>
    <xf numFmtId="0" fontId="20" fillId="0" borderId="0" xfId="58" applyFont="1" applyBorder="1" applyAlignment="1">
      <alignment wrapText="1"/>
      <protection/>
    </xf>
    <xf numFmtId="0" fontId="20" fillId="0" borderId="0" xfId="58" applyFont="1" applyFill="1" applyBorder="1" applyAlignment="1">
      <alignment wrapText="1"/>
      <protection/>
    </xf>
    <xf numFmtId="0" fontId="20" fillId="0" borderId="10" xfId="58" applyFont="1" applyBorder="1">
      <alignment/>
      <protection/>
    </xf>
    <xf numFmtId="0" fontId="21" fillId="0" borderId="10" xfId="58" applyFont="1" applyBorder="1">
      <alignment/>
      <protection/>
    </xf>
    <xf numFmtId="0" fontId="20" fillId="0" borderId="67" xfId="58" applyFont="1" applyBorder="1" applyAlignment="1">
      <alignment wrapText="1"/>
      <protection/>
    </xf>
    <xf numFmtId="0" fontId="20" fillId="0" borderId="14" xfId="58" applyFont="1" applyBorder="1" applyAlignment="1">
      <alignment wrapText="1"/>
      <protection/>
    </xf>
    <xf numFmtId="0" fontId="21" fillId="40" borderId="44" xfId="58" applyFont="1" applyFill="1" applyBorder="1">
      <alignment/>
      <protection/>
    </xf>
    <xf numFmtId="0" fontId="18" fillId="0" borderId="0" xfId="58" applyFont="1" applyAlignment="1">
      <alignment/>
      <protection/>
    </xf>
    <xf numFmtId="0" fontId="20" fillId="0" borderId="0" xfId="58" applyFont="1">
      <alignment/>
      <protection/>
    </xf>
    <xf numFmtId="0" fontId="21" fillId="0" borderId="0" xfId="58" applyFont="1">
      <alignment/>
      <protection/>
    </xf>
    <xf numFmtId="0" fontId="18" fillId="0" borderId="0" xfId="58" applyFont="1" applyAlignment="1" quotePrefix="1">
      <alignment/>
      <protection/>
    </xf>
    <xf numFmtId="0" fontId="20" fillId="38" borderId="61" xfId="58" applyFont="1" applyFill="1" applyBorder="1">
      <alignment/>
      <protection/>
    </xf>
    <xf numFmtId="0" fontId="20" fillId="38" borderId="49" xfId="58" applyFont="1" applyFill="1" applyBorder="1">
      <alignment/>
      <protection/>
    </xf>
    <xf numFmtId="0" fontId="20" fillId="0" borderId="68" xfId="58" applyFont="1" applyBorder="1" applyAlignment="1">
      <alignment horizontal="left" vertical="top" wrapText="1" readingOrder="1"/>
      <protection/>
    </xf>
    <xf numFmtId="0" fontId="20" fillId="0" borderId="33" xfId="58" applyFont="1" applyBorder="1">
      <alignment/>
      <protection/>
    </xf>
    <xf numFmtId="0" fontId="20" fillId="0" borderId="34" xfId="58" applyFont="1" applyBorder="1">
      <alignment/>
      <protection/>
    </xf>
    <xf numFmtId="0" fontId="20" fillId="0" borderId="33" xfId="58" applyFont="1" applyBorder="1" applyAlignment="1">
      <alignment horizontal="left" vertical="top" wrapText="1" readingOrder="1"/>
      <protection/>
    </xf>
    <xf numFmtId="0" fontId="20" fillId="0" borderId="35" xfId="58" applyFont="1" applyBorder="1">
      <alignment/>
      <protection/>
    </xf>
    <xf numFmtId="0" fontId="20" fillId="0" borderId="47" xfId="58" applyFont="1" applyBorder="1" applyAlignment="1">
      <alignment wrapText="1"/>
      <protection/>
    </xf>
    <xf numFmtId="0" fontId="0" fillId="0" borderId="31" xfId="0" applyFont="1" applyBorder="1" applyAlignment="1">
      <alignment/>
    </xf>
    <xf numFmtId="0" fontId="68" fillId="0" borderId="49" xfId="58" applyFont="1" applyFill="1" applyBorder="1">
      <alignment/>
      <protection/>
    </xf>
    <xf numFmtId="0" fontId="20" fillId="39" borderId="49" xfId="58" applyFont="1" applyFill="1" applyBorder="1">
      <alignment/>
      <protection/>
    </xf>
    <xf numFmtId="0" fontId="20" fillId="39" borderId="25" xfId="58" applyFont="1" applyFill="1" applyBorder="1">
      <alignment/>
      <protection/>
    </xf>
    <xf numFmtId="0" fontId="20" fillId="39" borderId="32" xfId="58" applyFont="1" applyFill="1" applyBorder="1">
      <alignment/>
      <protection/>
    </xf>
    <xf numFmtId="3" fontId="8" fillId="33" borderId="16" xfId="0" applyNumberFormat="1" applyFont="1" applyFill="1" applyBorder="1" applyAlignment="1" applyProtection="1">
      <alignment/>
      <protection/>
    </xf>
    <xf numFmtId="164" fontId="3" fillId="33" borderId="18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0" fontId="8" fillId="0" borderId="65" xfId="0" applyFont="1" applyBorder="1" applyAlignment="1">
      <alignment/>
    </xf>
    <xf numFmtId="3" fontId="8" fillId="0" borderId="47" xfId="0" applyNumberFormat="1" applyFont="1" applyBorder="1" applyAlignment="1">
      <alignment/>
    </xf>
    <xf numFmtId="3" fontId="3" fillId="33" borderId="18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5" fillId="0" borderId="50" xfId="0" applyFont="1" applyBorder="1" applyAlignment="1">
      <alignment/>
    </xf>
    <xf numFmtId="164" fontId="5" fillId="33" borderId="69" xfId="0" applyNumberFormat="1" applyFont="1" applyFill="1" applyBorder="1" applyAlignment="1">
      <alignment horizontal="right"/>
    </xf>
    <xf numFmtId="164" fontId="5" fillId="33" borderId="70" xfId="0" applyNumberFormat="1" applyFont="1" applyFill="1" applyBorder="1" applyAlignment="1">
      <alignment horizontal="right"/>
    </xf>
    <xf numFmtId="164" fontId="5" fillId="33" borderId="25" xfId="0" applyNumberFormat="1" applyFont="1" applyFill="1" applyBorder="1" applyAlignment="1">
      <alignment horizontal="right"/>
    </xf>
    <xf numFmtId="0" fontId="0" fillId="33" borderId="70" xfId="0" applyFill="1" applyBorder="1" applyAlignment="1">
      <alignment/>
    </xf>
    <xf numFmtId="0" fontId="11" fillId="0" borderId="16" xfId="0" applyFont="1" applyFill="1" applyBorder="1" applyAlignment="1">
      <alignment horizontal="left"/>
    </xf>
    <xf numFmtId="3" fontId="3" fillId="0" borderId="17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8" fillId="0" borderId="61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5" fillId="0" borderId="62" xfId="0" applyFont="1" applyBorder="1" applyAlignment="1">
      <alignment/>
    </xf>
    <xf numFmtId="10" fontId="3" fillId="0" borderId="24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top"/>
    </xf>
    <xf numFmtId="10" fontId="3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1" fillId="34" borderId="13" xfId="0" applyFont="1" applyFill="1" applyBorder="1" applyAlignment="1">
      <alignment horizontal="left"/>
    </xf>
    <xf numFmtId="0" fontId="7" fillId="41" borderId="27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 readingOrder="1"/>
    </xf>
    <xf numFmtId="0" fontId="56" fillId="0" borderId="0" xfId="53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1" borderId="2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1" fillId="40" borderId="25" xfId="58" applyFont="1" applyFill="1" applyBorder="1" applyAlignment="1">
      <alignment horizontal="center"/>
      <protection/>
    </xf>
    <xf numFmtId="0" fontId="11" fillId="40" borderId="49" xfId="58" applyFont="1" applyFill="1" applyBorder="1" applyAlignment="1">
      <alignment horizontal="center"/>
      <protection/>
    </xf>
    <xf numFmtId="0" fontId="19" fillId="40" borderId="24" xfId="58" applyFont="1" applyFill="1" applyBorder="1" applyAlignment="1">
      <alignment horizontal="center"/>
      <protection/>
    </xf>
    <xf numFmtId="0" fontId="19" fillId="40" borderId="32" xfId="58" applyFont="1" applyFill="1" applyBorder="1" applyAlignment="1">
      <alignment horizontal="center"/>
      <protection/>
    </xf>
    <xf numFmtId="0" fontId="19" fillId="40" borderId="62" xfId="58" applyFont="1" applyFill="1" applyBorder="1" applyAlignment="1">
      <alignment horizontal="center"/>
      <protection/>
    </xf>
    <xf numFmtId="0" fontId="19" fillId="40" borderId="19" xfId="58" applyFont="1" applyFill="1" applyBorder="1" applyAlignment="1">
      <alignment horizontal="center"/>
      <protection/>
    </xf>
    <xf numFmtId="0" fontId="18" fillId="38" borderId="50" xfId="58" applyFont="1" applyFill="1" applyBorder="1" applyAlignment="1">
      <alignment horizontal="center"/>
      <protection/>
    </xf>
    <xf numFmtId="0" fontId="18" fillId="38" borderId="49" xfId="58" applyFont="1" applyFill="1" applyBorder="1" applyAlignment="1">
      <alignment horizontal="center"/>
      <protection/>
    </xf>
    <xf numFmtId="0" fontId="19" fillId="40" borderId="50" xfId="58" applyFont="1" applyFill="1" applyBorder="1" applyAlignment="1">
      <alignment horizontal="center"/>
      <protection/>
    </xf>
    <xf numFmtId="0" fontId="19" fillId="40" borderId="25" xfId="58" applyFont="1" applyFill="1" applyBorder="1" applyAlignment="1">
      <alignment horizontal="center"/>
      <protection/>
    </xf>
    <xf numFmtId="0" fontId="19" fillId="40" borderId="70" xfId="58" applyFont="1" applyFill="1" applyBorder="1" applyAlignment="1">
      <alignment horizontal="center"/>
      <protection/>
    </xf>
    <xf numFmtId="0" fontId="19" fillId="40" borderId="66" xfId="58" applyFont="1" applyFill="1" applyBorder="1" applyAlignment="1">
      <alignment horizontal="center"/>
      <protection/>
    </xf>
    <xf numFmtId="0" fontId="19" fillId="40" borderId="71" xfId="58" applyFont="1" applyFill="1" applyBorder="1" applyAlignment="1">
      <alignment horizontal="center"/>
      <protection/>
    </xf>
    <xf numFmtId="0" fontId="19" fillId="40" borderId="63" xfId="58" applyFont="1" applyFill="1" applyBorder="1" applyAlignment="1">
      <alignment horizontal="center"/>
      <protection/>
    </xf>
    <xf numFmtId="0" fontId="19" fillId="40" borderId="49" xfId="58" applyFont="1" applyFill="1" applyBorder="1" applyAlignment="1">
      <alignment horizontal="center"/>
      <protection/>
    </xf>
    <xf numFmtId="0" fontId="11" fillId="40" borderId="50" xfId="58" applyFont="1" applyFill="1" applyBorder="1" applyAlignment="1">
      <alignment horizontal="center"/>
      <protection/>
    </xf>
    <xf numFmtId="0" fontId="18" fillId="38" borderId="61" xfId="58" applyFont="1" applyFill="1" applyBorder="1" applyAlignment="1">
      <alignment horizontal="center"/>
      <protection/>
    </xf>
    <xf numFmtId="0" fontId="18" fillId="38" borderId="25" xfId="58" applyFont="1" applyFill="1" applyBorder="1" applyAlignment="1">
      <alignment horizontal="center"/>
      <protection/>
    </xf>
    <xf numFmtId="0" fontId="18" fillId="38" borderId="31" xfId="58" applyFont="1" applyFill="1" applyBorder="1" applyAlignment="1">
      <alignment horizontal="center"/>
      <protection/>
    </xf>
    <xf numFmtId="0" fontId="0" fillId="0" borderId="31" xfId="58" applyBorder="1" applyAlignment="1">
      <alignment/>
      <protection/>
    </xf>
    <xf numFmtId="0" fontId="18" fillId="39" borderId="50" xfId="58" applyFont="1" applyFill="1" applyBorder="1" applyAlignment="1">
      <alignment horizontal="center"/>
      <protection/>
    </xf>
    <xf numFmtId="0" fontId="18" fillId="39" borderId="25" xfId="58" applyFont="1" applyFill="1" applyBorder="1" applyAlignment="1">
      <alignment horizontal="center"/>
      <protection/>
    </xf>
    <xf numFmtId="0" fontId="18" fillId="39" borderId="49" xfId="58" applyFont="1" applyFill="1" applyBorder="1" applyAlignment="1">
      <alignment horizontal="center"/>
      <protection/>
    </xf>
    <xf numFmtId="0" fontId="9" fillId="0" borderId="12" xfId="58" applyFont="1" applyBorder="1" applyAlignment="1">
      <alignment horizontal="center"/>
      <protection/>
    </xf>
    <xf numFmtId="0" fontId="9" fillId="0" borderId="11" xfId="58" applyFont="1" applyBorder="1" applyAlignment="1">
      <alignment horizontal="center"/>
      <protection/>
    </xf>
    <xf numFmtId="0" fontId="9" fillId="0" borderId="26" xfId="58" applyFont="1" applyBorder="1" applyAlignment="1">
      <alignment horizontal="center"/>
      <protection/>
    </xf>
    <xf numFmtId="0" fontId="10" fillId="33" borderId="27" xfId="58" applyFont="1" applyFill="1" applyBorder="1" applyAlignment="1">
      <alignment horizontal="center"/>
      <protection/>
    </xf>
    <xf numFmtId="0" fontId="10" fillId="33" borderId="13" xfId="58" applyFont="1" applyFill="1" applyBorder="1" applyAlignment="1">
      <alignment horizontal="center"/>
      <protection/>
    </xf>
    <xf numFmtId="0" fontId="10" fillId="33" borderId="15" xfId="58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0" fillId="0" borderId="11" xfId="58" applyBorder="1" applyAlignment="1">
      <alignment horizontal="left"/>
      <protection/>
    </xf>
    <xf numFmtId="0" fontId="0" fillId="0" borderId="26" xfId="58" applyBorder="1" applyAlignment="1">
      <alignment horizontal="left"/>
      <protection/>
    </xf>
    <xf numFmtId="0" fontId="3" fillId="0" borderId="10" xfId="58" applyFont="1" applyBorder="1" applyAlignment="1">
      <alignment horizontal="left"/>
      <protection/>
    </xf>
    <xf numFmtId="0" fontId="0" fillId="0" borderId="10" xfId="58" applyBorder="1" applyAlignment="1">
      <alignment horizontal="left"/>
      <protection/>
    </xf>
    <xf numFmtId="0" fontId="0" fillId="0" borderId="21" xfId="58" applyBorder="1" applyAlignment="1">
      <alignment horizontal="left"/>
      <protection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0" fontId="4" fillId="33" borderId="64" xfId="0" applyFont="1" applyFill="1" applyBorder="1" applyAlignment="1">
      <alignment/>
    </xf>
    <xf numFmtId="0" fontId="4" fillId="0" borderId="12" xfId="58" applyFont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documents/trans_scorecard10.xls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showGridLines="0" view="pageLayout" zoomScaleSheetLayoutView="100" workbookViewId="0" topLeftCell="A244">
      <selection activeCell="A8" sqref="A8"/>
    </sheetView>
  </sheetViews>
  <sheetFormatPr defaultColWidth="9.140625" defaultRowHeight="12.75" outlineLevelRow="2"/>
  <cols>
    <col min="1" max="1" width="6.140625" style="1" customWidth="1"/>
    <col min="2" max="2" width="39.28125" style="2" customWidth="1"/>
    <col min="3" max="9" width="12.7109375" style="0" customWidth="1"/>
    <col min="10" max="10" width="12.7109375" style="3" customWidth="1"/>
  </cols>
  <sheetData>
    <row r="1" spans="1:10" ht="30" thickBo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</row>
    <row r="2" spans="1:10" ht="23.25" thickBot="1">
      <c r="A2" s="424">
        <v>2019</v>
      </c>
      <c r="B2" s="425"/>
      <c r="C2" s="425"/>
      <c r="D2" s="425"/>
      <c r="E2" s="425"/>
      <c r="F2" s="425"/>
      <c r="G2" s="425"/>
      <c r="H2" s="425"/>
      <c r="I2" s="425"/>
      <c r="J2" s="426"/>
    </row>
    <row r="3" ht="7.5" customHeight="1" thickBot="1"/>
    <row r="4" spans="1:11" ht="23.25" thickBot="1">
      <c r="A4" s="434" t="s">
        <v>101</v>
      </c>
      <c r="B4" s="435"/>
      <c r="C4" s="430" t="s">
        <v>2</v>
      </c>
      <c r="D4" s="431"/>
      <c r="E4" s="431"/>
      <c r="F4" s="431"/>
      <c r="G4" s="431"/>
      <c r="H4" s="432"/>
      <c r="I4" s="16"/>
      <c r="J4" s="73"/>
      <c r="K4" s="16"/>
    </row>
    <row r="5" spans="1:11" ht="18" thickBot="1">
      <c r="A5" s="436"/>
      <c r="B5" s="435"/>
      <c r="C5" s="86" t="s">
        <v>1</v>
      </c>
      <c r="D5" s="17" t="s">
        <v>65</v>
      </c>
      <c r="E5" s="17">
        <v>7</v>
      </c>
      <c r="F5" s="17">
        <v>8</v>
      </c>
      <c r="G5" s="17">
        <v>9</v>
      </c>
      <c r="H5" s="87">
        <v>10</v>
      </c>
      <c r="J5" s="72"/>
      <c r="K5" s="16"/>
    </row>
    <row r="6" spans="2:11" ht="12.75" customHeight="1">
      <c r="B6" s="6"/>
      <c r="C6" s="16"/>
      <c r="D6" s="16"/>
      <c r="E6" s="16"/>
      <c r="F6" s="16"/>
      <c r="G6" s="16"/>
      <c r="H6" s="16"/>
      <c r="I6" s="40" t="s">
        <v>11</v>
      </c>
      <c r="J6" s="73"/>
      <c r="K6" s="16"/>
    </row>
    <row r="7" spans="2:11" ht="12.75" customHeight="1" thickBot="1">
      <c r="B7" s="6"/>
      <c r="C7" s="96"/>
      <c r="D7" s="96"/>
      <c r="E7" s="96"/>
      <c r="F7" s="16"/>
      <c r="G7" s="16"/>
      <c r="H7" s="46"/>
      <c r="I7" s="16"/>
      <c r="J7" s="73"/>
      <c r="K7" s="16"/>
    </row>
    <row r="8" spans="1:11" ht="18" thickBot="1">
      <c r="A8" s="1" t="s">
        <v>102</v>
      </c>
      <c r="C8" s="18">
        <f>(C10+C12+C14+C16+C18+C20+C22+C24+C26)/$I8</f>
        <v>0.41093108229695446</v>
      </c>
      <c r="D8" s="173">
        <f>SUM(E8:H8)</f>
        <v>0.5890689177030455</v>
      </c>
      <c r="E8" s="104">
        <f>(E10+E12+E14+E16+E18+E20+E22+E24+E26)/$I8</f>
        <v>0.04025231082058295</v>
      </c>
      <c r="F8" s="105">
        <f>(F10+F12+F14+F16+F18+F20+F22+F24+F26)/$I8</f>
        <v>0.18093731130983493</v>
      </c>
      <c r="G8" s="105">
        <f>(G10+G12+G14+G16+G18+G20+G22+G24+G26)/$I8</f>
        <v>0.04527847983446577</v>
      </c>
      <c r="H8" s="106">
        <f>(H10+H12+H14+H16+H18+H20+H22+H24+H26)/$I8</f>
        <v>0.3226008157381619</v>
      </c>
      <c r="I8" s="74">
        <f>SUM(I10:I28)</f>
        <v>419007</v>
      </c>
      <c r="J8" s="75"/>
      <c r="K8" s="16"/>
    </row>
    <row r="9" spans="1:11" ht="20.25" customHeight="1" thickBot="1">
      <c r="A9" s="175" t="s">
        <v>106</v>
      </c>
      <c r="B9" s="193" t="s">
        <v>110</v>
      </c>
      <c r="C9" s="176"/>
      <c r="D9" s="177"/>
      <c r="E9" s="178"/>
      <c r="F9" s="178"/>
      <c r="G9" s="178"/>
      <c r="H9" s="179"/>
      <c r="I9" s="41"/>
      <c r="J9" s="73"/>
      <c r="K9" s="16"/>
    </row>
    <row r="10" spans="3:11" ht="18" customHeight="1" outlineLevel="2">
      <c r="C10" s="49">
        <v>2742</v>
      </c>
      <c r="D10" s="50">
        <v>3803</v>
      </c>
      <c r="E10" s="162">
        <v>363</v>
      </c>
      <c r="F10" s="137">
        <v>1408</v>
      </c>
      <c r="G10" s="187">
        <v>314</v>
      </c>
      <c r="H10" s="92">
        <v>1718</v>
      </c>
      <c r="I10" s="194"/>
      <c r="J10" s="196"/>
      <c r="K10" s="16"/>
    </row>
    <row r="11" spans="2:11" ht="18" outlineLevel="1">
      <c r="B11" s="2" t="s">
        <v>15</v>
      </c>
      <c r="C11" s="22">
        <f>C10/$I11</f>
        <v>0.4189457601222307</v>
      </c>
      <c r="D11" s="23">
        <f>SUM(E11:H11)</f>
        <v>0.5810542398777694</v>
      </c>
      <c r="E11" s="132">
        <f>E10/$I11</f>
        <v>0.05546218487394958</v>
      </c>
      <c r="F11" s="138">
        <f>F10/$I11</f>
        <v>0.21512605042016808</v>
      </c>
      <c r="G11" s="136">
        <f>G10/$I11</f>
        <v>0.0479755538579068</v>
      </c>
      <c r="H11" s="83">
        <f>H10/$I11</f>
        <v>0.26249045072574484</v>
      </c>
      <c r="I11" s="74">
        <f>SUM(C10:H10)-D10</f>
        <v>6545</v>
      </c>
      <c r="J11" s="75">
        <f>I11/$I$8</f>
        <v>0.01562026410059975</v>
      </c>
      <c r="K11" s="123"/>
    </row>
    <row r="12" spans="3:11" ht="18" customHeight="1" outlineLevel="2">
      <c r="C12" s="20">
        <v>25809</v>
      </c>
      <c r="D12" s="21">
        <v>98633</v>
      </c>
      <c r="E12" s="133">
        <v>3931</v>
      </c>
      <c r="F12" s="139">
        <v>23071</v>
      </c>
      <c r="G12" s="397">
        <v>9669</v>
      </c>
      <c r="H12" s="82">
        <v>61962</v>
      </c>
      <c r="I12" s="195" t="s">
        <v>126</v>
      </c>
      <c r="J12" s="75"/>
      <c r="K12" s="123"/>
    </row>
    <row r="13" spans="2:11" ht="18" outlineLevel="1">
      <c r="B13" s="2" t="s">
        <v>92</v>
      </c>
      <c r="C13" s="22">
        <f>C12/$I13</f>
        <v>0.20739782388582634</v>
      </c>
      <c r="D13" s="23">
        <f>SUM(E13:H13)</f>
        <v>0.7926021761141737</v>
      </c>
      <c r="E13" s="132">
        <f>E12/$I13</f>
        <v>0.031589013355619484</v>
      </c>
      <c r="F13" s="138">
        <f>F12/$I13</f>
        <v>0.18539560598511756</v>
      </c>
      <c r="G13" s="136">
        <f>G12/$I13</f>
        <v>0.0776988476559361</v>
      </c>
      <c r="H13" s="83">
        <f>H12/$I13</f>
        <v>0.4979187091175005</v>
      </c>
      <c r="I13" s="74">
        <f>SUM(C12:H12)-D12</f>
        <v>124442</v>
      </c>
      <c r="J13" s="75">
        <f>I13/$I$8</f>
        <v>0.29699265167407707</v>
      </c>
      <c r="K13" s="123"/>
    </row>
    <row r="14" spans="3:11" ht="18" customHeight="1" outlineLevel="2">
      <c r="C14" s="20">
        <v>96555</v>
      </c>
      <c r="D14" s="21">
        <v>115019</v>
      </c>
      <c r="E14" s="133">
        <v>9499</v>
      </c>
      <c r="F14" s="139">
        <v>39428</v>
      </c>
      <c r="G14" s="397">
        <v>7356</v>
      </c>
      <c r="H14" s="82">
        <v>58736</v>
      </c>
      <c r="I14" s="195" t="s">
        <v>126</v>
      </c>
      <c r="J14" s="75"/>
      <c r="K14" s="123"/>
    </row>
    <row r="15" spans="2:11" ht="18" outlineLevel="1">
      <c r="B15" s="2" t="s">
        <v>16</v>
      </c>
      <c r="C15" s="22">
        <f>C14/$I15</f>
        <v>0.4563651488368136</v>
      </c>
      <c r="D15" s="23">
        <f>SUM(E15:H15)</f>
        <v>0.5436348511631863</v>
      </c>
      <c r="E15" s="132">
        <f>E14/$I15</f>
        <v>0.0448968209704406</v>
      </c>
      <c r="F15" s="138">
        <f>F14/$I15</f>
        <v>0.1863556013498823</v>
      </c>
      <c r="G15" s="136">
        <f>G14/$I15</f>
        <v>0.03476797716165502</v>
      </c>
      <c r="H15" s="83">
        <f>H14/$I15</f>
        <v>0.27761445168120846</v>
      </c>
      <c r="I15" s="74">
        <f>SUM(C14:H14)-D14</f>
        <v>211574</v>
      </c>
      <c r="J15" s="75">
        <f>I15/$I$8</f>
        <v>0.5049414448923287</v>
      </c>
      <c r="K15" s="123"/>
    </row>
    <row r="16" spans="3:11" ht="18" customHeight="1" outlineLevel="2">
      <c r="C16" s="20">
        <v>16891</v>
      </c>
      <c r="D16" s="21">
        <v>21732</v>
      </c>
      <c r="E16" s="133">
        <v>1595</v>
      </c>
      <c r="F16" s="139">
        <v>8834</v>
      </c>
      <c r="G16" s="397">
        <v>1290</v>
      </c>
      <c r="H16" s="82">
        <v>10013</v>
      </c>
      <c r="I16" s="195" t="s">
        <v>126</v>
      </c>
      <c r="J16" s="75"/>
      <c r="K16" s="123"/>
    </row>
    <row r="17" spans="2:11" ht="18" outlineLevel="1">
      <c r="B17" s="2" t="s">
        <v>17</v>
      </c>
      <c r="C17" s="22">
        <f>C16/$I17</f>
        <v>0.43733008828936126</v>
      </c>
      <c r="D17" s="23">
        <f>SUM(E17:H17)</f>
        <v>0.5626699117106387</v>
      </c>
      <c r="E17" s="132">
        <f>E16/$I17</f>
        <v>0.04129663671905341</v>
      </c>
      <c r="F17" s="138">
        <f>F16/$I17</f>
        <v>0.22872381741449396</v>
      </c>
      <c r="G17" s="136">
        <f>G16/$I17</f>
        <v>0.03339978769127204</v>
      </c>
      <c r="H17" s="83">
        <f>H16/$I17</f>
        <v>0.2592496698858193</v>
      </c>
      <c r="I17" s="74">
        <f>SUM(C16:H16)-D16</f>
        <v>38623</v>
      </c>
      <c r="J17" s="75">
        <f>I17/$I$8</f>
        <v>0.09217745765583868</v>
      </c>
      <c r="K17" s="123"/>
    </row>
    <row r="18" spans="3:11" ht="18" customHeight="1" outlineLevel="2">
      <c r="C18" s="20">
        <v>2453</v>
      </c>
      <c r="D18" s="21">
        <v>1908</v>
      </c>
      <c r="E18" s="151">
        <v>169</v>
      </c>
      <c r="F18" s="152">
        <v>891</v>
      </c>
      <c r="G18" s="188">
        <v>20</v>
      </c>
      <c r="H18" s="113">
        <v>828</v>
      </c>
      <c r="I18" s="195" t="s">
        <v>126</v>
      </c>
      <c r="J18" s="75"/>
      <c r="K18" s="123"/>
    </row>
    <row r="19" spans="2:11" ht="18" outlineLevel="1">
      <c r="B19" s="2" t="s">
        <v>18</v>
      </c>
      <c r="C19" s="22">
        <f>C18/$I19</f>
        <v>0.5624856684246733</v>
      </c>
      <c r="D19" s="23">
        <f>SUM(E19:H19)</f>
        <v>0.4375143315753267</v>
      </c>
      <c r="E19" s="132">
        <f>E18/$I19</f>
        <v>0.038752579683558816</v>
      </c>
      <c r="F19" s="138">
        <f>F18/$I19</f>
        <v>0.20431093785828938</v>
      </c>
      <c r="G19" s="136">
        <f>G18/$I19</f>
        <v>0.004586104104563174</v>
      </c>
      <c r="H19" s="83">
        <f>H18/$I19</f>
        <v>0.18986470992891538</v>
      </c>
      <c r="I19" s="74">
        <f>SUM(C18:H18)-D18</f>
        <v>4361</v>
      </c>
      <c r="J19" s="75">
        <f>I19/$I$8</f>
        <v>0.010407940678795342</v>
      </c>
      <c r="K19" s="123"/>
    </row>
    <row r="20" spans="3:11" ht="18" customHeight="1" outlineLevel="2">
      <c r="C20" s="59">
        <v>18</v>
      </c>
      <c r="D20" s="60">
        <v>17</v>
      </c>
      <c r="E20" s="166">
        <v>1</v>
      </c>
      <c r="F20" s="167">
        <v>9</v>
      </c>
      <c r="G20" s="189"/>
      <c r="H20" s="102">
        <v>7</v>
      </c>
      <c r="I20" s="195" t="s">
        <v>126</v>
      </c>
      <c r="J20" s="75"/>
      <c r="K20" s="123"/>
    </row>
    <row r="21" spans="2:11" ht="18" outlineLevel="1">
      <c r="B21" s="2" t="s">
        <v>20</v>
      </c>
      <c r="C21" s="22">
        <f>C20/$I21</f>
        <v>0.5142857142857142</v>
      </c>
      <c r="D21" s="23">
        <f>SUM(E21:H21)</f>
        <v>0.4857142857142857</v>
      </c>
      <c r="E21" s="132">
        <f>E20/$I21</f>
        <v>0.02857142857142857</v>
      </c>
      <c r="F21" s="138">
        <f>F20/$I21</f>
        <v>0.2571428571428571</v>
      </c>
      <c r="G21" s="136">
        <f>G20/$I21</f>
        <v>0</v>
      </c>
      <c r="H21" s="83">
        <f>H20/$I21</f>
        <v>0.2</v>
      </c>
      <c r="I21" s="74">
        <f>SUM(C20:H20)-D20</f>
        <v>35</v>
      </c>
      <c r="J21" s="75">
        <f>I21/$I$8</f>
        <v>8.353082406737835E-05</v>
      </c>
      <c r="K21" s="123"/>
    </row>
    <row r="22" spans="2:11" ht="18" customHeight="1" outlineLevel="2">
      <c r="B22" s="6"/>
      <c r="C22" s="59">
        <v>2269</v>
      </c>
      <c r="D22" s="21">
        <v>984</v>
      </c>
      <c r="E22" s="151">
        <v>152</v>
      </c>
      <c r="F22" s="152">
        <v>359</v>
      </c>
      <c r="G22" s="188">
        <v>25</v>
      </c>
      <c r="H22" s="113">
        <v>448</v>
      </c>
      <c r="I22" s="195" t="s">
        <v>126</v>
      </c>
      <c r="J22" s="75"/>
      <c r="K22" s="123"/>
    </row>
    <row r="23" spans="2:11" ht="18" outlineLevel="1">
      <c r="B23" s="6" t="s">
        <v>19</v>
      </c>
      <c r="C23" s="22">
        <f aca="true" t="shared" si="0" ref="C23:H23">C22/$I23</f>
        <v>0.6975099907777437</v>
      </c>
      <c r="D23" s="54">
        <f t="shared" si="0"/>
        <v>0.3024900092222564</v>
      </c>
      <c r="E23" s="135">
        <f t="shared" si="0"/>
        <v>0.0467260989855518</v>
      </c>
      <c r="F23" s="141">
        <f t="shared" si="0"/>
        <v>0.11035966799877037</v>
      </c>
      <c r="G23" s="128">
        <f t="shared" si="0"/>
        <v>0.00768521364893944</v>
      </c>
      <c r="H23" s="103">
        <f t="shared" si="0"/>
        <v>0.13771902858899476</v>
      </c>
      <c r="I23" s="74">
        <f>SUM(C22:H22)-D22</f>
        <v>3253</v>
      </c>
      <c r="J23" s="75">
        <f>I23/$I$8</f>
        <v>0.007763593448319479</v>
      </c>
      <c r="K23" s="123"/>
    </row>
    <row r="24" spans="3:11" ht="18" customHeight="1" outlineLevel="2">
      <c r="C24" s="20">
        <v>19154</v>
      </c>
      <c r="D24" s="21">
        <v>3080</v>
      </c>
      <c r="E24" s="151">
        <v>796</v>
      </c>
      <c r="F24" s="139">
        <v>1183</v>
      </c>
      <c r="G24" s="188">
        <v>139</v>
      </c>
      <c r="H24" s="113">
        <v>962</v>
      </c>
      <c r="I24" s="195" t="s">
        <v>126</v>
      </c>
      <c r="J24" s="75"/>
      <c r="K24" s="123"/>
    </row>
    <row r="25" spans="2:11" ht="18" outlineLevel="1">
      <c r="B25" s="2" t="s">
        <v>21</v>
      </c>
      <c r="C25" s="398">
        <v>2898</v>
      </c>
      <c r="D25" s="54">
        <f>D24/$I25</f>
        <v>0.1385265809121166</v>
      </c>
      <c r="E25" s="135">
        <f>E24/$I25</f>
        <v>0.035801025456508054</v>
      </c>
      <c r="F25" s="141">
        <f>F24/$I25</f>
        <v>0.05320680039579023</v>
      </c>
      <c r="G25" s="128">
        <f>G24/$I25</f>
        <v>0.006251686606098768</v>
      </c>
      <c r="H25" s="103">
        <f>H24/$I25</f>
        <v>0.043267068453719526</v>
      </c>
      <c r="I25" s="74">
        <f>SUM(C24:H24)-D24</f>
        <v>22234</v>
      </c>
      <c r="J25" s="75">
        <f>I25/$I$8</f>
        <v>0.05306355263754543</v>
      </c>
      <c r="K25" s="123"/>
    </row>
    <row r="26" spans="3:11" ht="18" customHeight="1" outlineLevel="2">
      <c r="C26" s="20">
        <v>6292</v>
      </c>
      <c r="D26" s="21">
        <v>1648</v>
      </c>
      <c r="E26" s="151">
        <v>360</v>
      </c>
      <c r="F26" s="152">
        <v>631</v>
      </c>
      <c r="G26" s="188">
        <v>159</v>
      </c>
      <c r="H26" s="113">
        <v>498</v>
      </c>
      <c r="I26" s="195" t="s">
        <v>126</v>
      </c>
      <c r="J26" s="75"/>
      <c r="K26" s="123"/>
    </row>
    <row r="27" spans="2:11" ht="18" outlineLevel="1" thickBot="1">
      <c r="B27" s="2" t="s">
        <v>22</v>
      </c>
      <c r="C27" s="399">
        <v>1108</v>
      </c>
      <c r="D27" s="142">
        <f>D26/$I27</f>
        <v>0.2075566750629723</v>
      </c>
      <c r="E27" s="143">
        <f>E26/$I27</f>
        <v>0.04534005037783375</v>
      </c>
      <c r="F27" s="144">
        <f>F26/$I27</f>
        <v>0.07947103274559195</v>
      </c>
      <c r="G27" s="145">
        <f>G26/$I27</f>
        <v>0.020025188916876574</v>
      </c>
      <c r="H27" s="146">
        <f>H26/$I27</f>
        <v>0.06272040302267003</v>
      </c>
      <c r="I27" s="74">
        <f>SUM(C26:H26)-D26</f>
        <v>7940</v>
      </c>
      <c r="J27" s="75">
        <f>I27/$I$8</f>
        <v>0.018949564088428118</v>
      </c>
      <c r="K27" s="123"/>
    </row>
    <row r="28" spans="9:11" ht="18" thickBot="1">
      <c r="I28" s="96"/>
      <c r="J28" s="73"/>
      <c r="K28" s="16"/>
    </row>
    <row r="29" spans="3:11" ht="18" customHeight="1" outlineLevel="1">
      <c r="C29" s="49">
        <v>4392</v>
      </c>
      <c r="D29" s="50">
        <v>4198</v>
      </c>
      <c r="E29" s="131">
        <v>333</v>
      </c>
      <c r="F29" s="137">
        <v>1906</v>
      </c>
      <c r="G29" s="137">
        <v>163</v>
      </c>
      <c r="H29" s="92">
        <v>1796</v>
      </c>
      <c r="I29" s="195" t="s">
        <v>126</v>
      </c>
      <c r="J29" s="75"/>
      <c r="K29" s="16"/>
    </row>
    <row r="30" spans="2:11" ht="18" thickBot="1">
      <c r="B30" s="2" t="s">
        <v>103</v>
      </c>
      <c r="C30" s="24">
        <f aca="true" t="shared" si="1" ref="C30:H30">C29/$I30</f>
        <v>0.5112922002328288</v>
      </c>
      <c r="D30" s="25">
        <f t="shared" si="1"/>
        <v>0.4887077997671711</v>
      </c>
      <c r="E30" s="148">
        <f t="shared" si="1"/>
        <v>0.038766006984866125</v>
      </c>
      <c r="F30" s="150">
        <f t="shared" si="1"/>
        <v>0.22188591385331782</v>
      </c>
      <c r="G30" s="150">
        <f t="shared" si="1"/>
        <v>0.018975552968568104</v>
      </c>
      <c r="H30" s="84">
        <f t="shared" si="1"/>
        <v>0.2090803259604191</v>
      </c>
      <c r="I30" s="74">
        <f>SUM(C29:H29)-D29</f>
        <v>8590</v>
      </c>
      <c r="J30" s="75"/>
      <c r="K30" s="16"/>
    </row>
    <row r="31" spans="1:10" ht="39" customHeight="1">
      <c r="A31" s="433" t="s">
        <v>93</v>
      </c>
      <c r="B31" s="433"/>
      <c r="J31" s="3" t="s">
        <v>101</v>
      </c>
    </row>
    <row r="32" spans="3:5" ht="15" customHeight="1" thickBot="1">
      <c r="C32" s="182"/>
      <c r="D32" s="182"/>
      <c r="E32" s="182"/>
    </row>
    <row r="33" spans="1:10" ht="15" customHeight="1" thickBot="1">
      <c r="A33" s="500" t="s">
        <v>78</v>
      </c>
      <c r="C33" s="18">
        <f aca="true" t="shared" si="2" ref="C33:H33">(C49+C51)/$I33</f>
        <v>0.4499655280807462</v>
      </c>
      <c r="D33" s="173">
        <f t="shared" si="2"/>
        <v>0.5500344719192538</v>
      </c>
      <c r="E33" s="159">
        <f t="shared" si="2"/>
        <v>0.03920025147331134</v>
      </c>
      <c r="F33" s="160">
        <f t="shared" si="2"/>
        <v>0.181340785959759</v>
      </c>
      <c r="G33" s="160">
        <f t="shared" si="2"/>
        <v>0.04238329076073318</v>
      </c>
      <c r="H33" s="89">
        <f t="shared" si="2"/>
        <v>0.2871101437254503</v>
      </c>
      <c r="I33" s="79">
        <f>SUM(I50:I52)</f>
        <v>378569</v>
      </c>
      <c r="J33" s="78"/>
    </row>
    <row r="34" spans="1:10" ht="15" customHeight="1" thickBot="1">
      <c r="A34" s="427" t="s">
        <v>111</v>
      </c>
      <c r="B34" s="429"/>
      <c r="C34" s="53"/>
      <c r="D34" s="174"/>
      <c r="E34" s="90"/>
      <c r="F34" s="90"/>
      <c r="G34" s="90"/>
      <c r="H34" s="91"/>
      <c r="I34" s="41"/>
      <c r="J34" s="73"/>
    </row>
    <row r="35" spans="3:10" ht="15" customHeight="1">
      <c r="C35" s="49">
        <v>27060</v>
      </c>
      <c r="D35" s="50">
        <v>87635</v>
      </c>
      <c r="E35" s="131">
        <v>3561</v>
      </c>
      <c r="F35" s="137">
        <v>22691</v>
      </c>
      <c r="G35" s="137">
        <v>8504</v>
      </c>
      <c r="H35" s="92">
        <v>52879</v>
      </c>
      <c r="I35" s="76"/>
      <c r="J35" s="196"/>
    </row>
    <row r="36" spans="2:10" ht="15" customHeight="1">
      <c r="B36" s="2" t="s">
        <v>71</v>
      </c>
      <c r="C36" s="22">
        <f>C35/$I36</f>
        <v>0.2359300754174114</v>
      </c>
      <c r="D36" s="23">
        <f>SUM(E36:H36)</f>
        <v>0.7640699245825886</v>
      </c>
      <c r="E36" s="132">
        <f>E35/$I36</f>
        <v>0.03104756092244649</v>
      </c>
      <c r="F36" s="138">
        <f>F35/$I36</f>
        <v>0.19783774358080125</v>
      </c>
      <c r="G36" s="138">
        <f>G35/$I36</f>
        <v>0.07414447011639566</v>
      </c>
      <c r="H36" s="83">
        <f>H35/$I36</f>
        <v>0.4610401499629452</v>
      </c>
      <c r="I36" s="74">
        <f>SUM(C35:D35)</f>
        <v>114695</v>
      </c>
      <c r="J36" s="75">
        <f>I36/$I$33</f>
        <v>0.3029698681085879</v>
      </c>
    </row>
    <row r="37" spans="3:10" ht="15" customHeight="1">
      <c r="C37" s="20">
        <v>27093</v>
      </c>
      <c r="D37" s="21">
        <v>5046</v>
      </c>
      <c r="E37" s="133">
        <v>1224</v>
      </c>
      <c r="F37" s="139">
        <v>1878</v>
      </c>
      <c r="G37" s="139">
        <v>291</v>
      </c>
      <c r="H37" s="82">
        <v>1653</v>
      </c>
      <c r="I37" s="195" t="s">
        <v>126</v>
      </c>
      <c r="J37" s="75"/>
    </row>
    <row r="38" spans="2:10" ht="15" customHeight="1">
      <c r="B38" s="2" t="s">
        <v>94</v>
      </c>
      <c r="C38" s="22">
        <f>C37/$I38</f>
        <v>0.8429944926724541</v>
      </c>
      <c r="D38" s="23">
        <f>SUM(E38:H38)</f>
        <v>0.15700550732754598</v>
      </c>
      <c r="E38" s="132">
        <f>E37/$I38</f>
        <v>0.03808457014841781</v>
      </c>
      <c r="F38" s="138">
        <f>F37/$I38</f>
        <v>0.05843367870811164</v>
      </c>
      <c r="G38" s="138">
        <f>G37/$I38</f>
        <v>0.00905441986371698</v>
      </c>
      <c r="H38" s="83">
        <f>H37/$I38</f>
        <v>0.051432838607299546</v>
      </c>
      <c r="I38" s="74">
        <f>SUM(C37:D37)</f>
        <v>32139</v>
      </c>
      <c r="J38" s="75">
        <f>I38/$I$33</f>
        <v>0.08489601631406692</v>
      </c>
    </row>
    <row r="39" spans="3:10" ht="15" customHeight="1">
      <c r="C39" s="20">
        <v>542</v>
      </c>
      <c r="D39" s="21">
        <v>4411</v>
      </c>
      <c r="E39" s="133">
        <v>159</v>
      </c>
      <c r="F39" s="139">
        <v>1829</v>
      </c>
      <c r="G39" s="139">
        <v>261</v>
      </c>
      <c r="H39" s="82">
        <v>2162</v>
      </c>
      <c r="I39" s="195" t="s">
        <v>126</v>
      </c>
      <c r="J39" s="75"/>
    </row>
    <row r="40" spans="2:10" ht="15" customHeight="1">
      <c r="B40" s="2" t="s">
        <v>72</v>
      </c>
      <c r="C40" s="22">
        <f>C39/$I40</f>
        <v>0.10942862911366848</v>
      </c>
      <c r="D40" s="23">
        <f>SUM(E40:H40)</f>
        <v>0.8905713708863315</v>
      </c>
      <c r="E40" s="132">
        <f>E39/$I40</f>
        <v>0.03210175651120533</v>
      </c>
      <c r="F40" s="138">
        <f>F39/$I40</f>
        <v>0.36927114879870787</v>
      </c>
      <c r="G40" s="138">
        <f>G39/$I40</f>
        <v>0.052695336159903086</v>
      </c>
      <c r="H40" s="83">
        <f>H39/$I40</f>
        <v>0.43650312941651526</v>
      </c>
      <c r="I40" s="74">
        <f>SUM(C39:D39)</f>
        <v>4953</v>
      </c>
      <c r="J40" s="75">
        <f>I40/$I$33</f>
        <v>0.0130834801581746</v>
      </c>
    </row>
    <row r="41" spans="3:10" ht="15" customHeight="1">
      <c r="C41" s="20">
        <v>3123</v>
      </c>
      <c r="D41" s="21">
        <v>1291</v>
      </c>
      <c r="E41" s="133">
        <v>374</v>
      </c>
      <c r="F41" s="139">
        <v>433</v>
      </c>
      <c r="G41" s="139">
        <v>45</v>
      </c>
      <c r="H41" s="82">
        <v>439</v>
      </c>
      <c r="I41" s="195" t="s">
        <v>126</v>
      </c>
      <c r="J41" s="75"/>
    </row>
    <row r="42" spans="1:10" ht="15" customHeight="1">
      <c r="A42"/>
      <c r="B42" s="2" t="s">
        <v>73</v>
      </c>
      <c r="C42" s="22">
        <f>C41/$I42</f>
        <v>0.7075215224286362</v>
      </c>
      <c r="D42" s="23">
        <f>SUM(E42:H42)</f>
        <v>0.2924784775713639</v>
      </c>
      <c r="E42" s="132">
        <f>E41/$I42</f>
        <v>0.08473040326234708</v>
      </c>
      <c r="F42" s="138">
        <f>F41/$I42</f>
        <v>0.0980969642048029</v>
      </c>
      <c r="G42" s="138">
        <f>G41/$I42</f>
        <v>0.010194834617127321</v>
      </c>
      <c r="H42" s="83">
        <f>H41/$I42</f>
        <v>0.09945627548708655</v>
      </c>
      <c r="I42" s="74">
        <f>SUM(C41:D41)</f>
        <v>4414</v>
      </c>
      <c r="J42" s="75">
        <f>I42/$I$33</f>
        <v>0.01165969743956848</v>
      </c>
    </row>
    <row r="43" spans="3:10" ht="15" customHeight="1">
      <c r="C43" s="20">
        <v>4854</v>
      </c>
      <c r="D43" s="21">
        <v>2155</v>
      </c>
      <c r="E43" s="133">
        <v>292</v>
      </c>
      <c r="F43" s="139">
        <v>1109</v>
      </c>
      <c r="G43" s="139">
        <v>63</v>
      </c>
      <c r="H43" s="82">
        <v>691</v>
      </c>
      <c r="I43" s="195" t="s">
        <v>126</v>
      </c>
      <c r="J43" s="75"/>
    </row>
    <row r="44" spans="1:10" ht="15" customHeight="1">
      <c r="A44"/>
      <c r="B44" s="2" t="s">
        <v>74</v>
      </c>
      <c r="C44" s="22">
        <f>C43/$I44</f>
        <v>0.6925381652161506</v>
      </c>
      <c r="D44" s="23">
        <f>SUM(E44:H44)</f>
        <v>0.30746183478384936</v>
      </c>
      <c r="E44" s="132">
        <f>E43/$I44</f>
        <v>0.04166072192894849</v>
      </c>
      <c r="F44" s="138">
        <f>F43/$I44</f>
        <v>0.15822513910686262</v>
      </c>
      <c r="G44" s="138">
        <f>G43/$I44</f>
        <v>0.008988443429875873</v>
      </c>
      <c r="H44" s="83">
        <f>H43/$I44</f>
        <v>0.09858753031816236</v>
      </c>
      <c r="I44" s="74">
        <f>SUM(C43:D43)</f>
        <v>7009</v>
      </c>
      <c r="J44" s="75">
        <f>I44/$I$33</f>
        <v>0.018514458394638757</v>
      </c>
    </row>
    <row r="45" spans="3:10" ht="15" customHeight="1">
      <c r="C45" s="20">
        <v>1761</v>
      </c>
      <c r="D45" s="21">
        <v>2454</v>
      </c>
      <c r="E45" s="133">
        <v>236</v>
      </c>
      <c r="F45" s="139">
        <v>1024</v>
      </c>
      <c r="G45" s="139">
        <v>171</v>
      </c>
      <c r="H45" s="82">
        <v>1023</v>
      </c>
      <c r="I45" s="195" t="s">
        <v>126</v>
      </c>
      <c r="J45" s="75"/>
    </row>
    <row r="46" spans="1:10" ht="15" customHeight="1">
      <c r="A46"/>
      <c r="B46" s="2" t="s">
        <v>75</v>
      </c>
      <c r="C46" s="22">
        <f>C45/$I46</f>
        <v>0.41779359430604984</v>
      </c>
      <c r="D46" s="23">
        <f>SUM(E46:H46)</f>
        <v>0.5822064056939502</v>
      </c>
      <c r="E46" s="132">
        <f>E45/$I46</f>
        <v>0.05599051008303677</v>
      </c>
      <c r="F46" s="138">
        <f>F45/$I46</f>
        <v>0.24294187425860023</v>
      </c>
      <c r="G46" s="138">
        <f>G45/$I46</f>
        <v>0.040569395017793594</v>
      </c>
      <c r="H46" s="83">
        <f>H45/$I46</f>
        <v>0.24270462633451959</v>
      </c>
      <c r="I46" s="74">
        <f>SUM(C45:D45)</f>
        <v>4215</v>
      </c>
      <c r="J46" s="75">
        <f>I46/$I$33</f>
        <v>0.011134033690027445</v>
      </c>
    </row>
    <row r="47" spans="1:10" ht="15" customHeight="1">
      <c r="A47" s="129"/>
      <c r="B47" s="129"/>
      <c r="C47" s="20">
        <v>72</v>
      </c>
      <c r="D47" s="21">
        <v>28560</v>
      </c>
      <c r="E47" s="133">
        <v>7</v>
      </c>
      <c r="F47" s="139">
        <v>5995</v>
      </c>
      <c r="G47" s="139">
        <v>4780</v>
      </c>
      <c r="H47" s="82">
        <v>17778</v>
      </c>
      <c r="I47" s="195" t="s">
        <v>126</v>
      </c>
      <c r="J47" s="75"/>
    </row>
    <row r="48" spans="1:10" ht="15" customHeight="1">
      <c r="A48" s="129"/>
      <c r="B48" s="185" t="s">
        <v>108</v>
      </c>
      <c r="C48" s="22">
        <f>C47/$I48</f>
        <v>0.002514668901927913</v>
      </c>
      <c r="D48" s="23">
        <f>SUM(E48:H48)</f>
        <v>0.997485331098072</v>
      </c>
      <c r="E48" s="132">
        <f>E47/$I48</f>
        <v>0.0002444816987985471</v>
      </c>
      <c r="F48" s="138">
        <f>F47/$I48</f>
        <v>0.20938111204246995</v>
      </c>
      <c r="G48" s="138">
        <f>G47/$I48</f>
        <v>0.16694607432243644</v>
      </c>
      <c r="H48" s="83">
        <f>H47/$I48</f>
        <v>0.6209136630343671</v>
      </c>
      <c r="I48" s="74">
        <f>SUM(C47:D47)</f>
        <v>28632</v>
      </c>
      <c r="J48" s="75">
        <f>I48/$I$33</f>
        <v>0.07563218330079853</v>
      </c>
    </row>
    <row r="49" spans="3:10" ht="15" customHeight="1">
      <c r="C49" s="20">
        <v>64505</v>
      </c>
      <c r="D49" s="21">
        <v>131552</v>
      </c>
      <c r="E49" s="133">
        <v>5853</v>
      </c>
      <c r="F49" s="139">
        <v>34959</v>
      </c>
      <c r="G49" s="139">
        <v>14115</v>
      </c>
      <c r="H49" s="82">
        <v>76625</v>
      </c>
      <c r="I49" s="195" t="s">
        <v>126</v>
      </c>
      <c r="J49" s="75"/>
    </row>
    <row r="50" spans="1:10" ht="15" customHeight="1">
      <c r="A50"/>
      <c r="B50" s="2" t="s">
        <v>77</v>
      </c>
      <c r="C50" s="22">
        <f>C49/$I50</f>
        <v>0.32901146095268213</v>
      </c>
      <c r="D50" s="23">
        <f>SUM(E50:H50)</f>
        <v>0.6709885390473178</v>
      </c>
      <c r="E50" s="132">
        <f>E49/$I50</f>
        <v>0.02985356299443529</v>
      </c>
      <c r="F50" s="138">
        <f>F49/$I50</f>
        <v>0.1783103893255533</v>
      </c>
      <c r="G50" s="138">
        <f>G49/$I50</f>
        <v>0.07199436898453</v>
      </c>
      <c r="H50" s="83">
        <f>H49/$I50</f>
        <v>0.3908302177427993</v>
      </c>
      <c r="I50" s="74">
        <f>SUM(C49:D49)</f>
        <v>196057</v>
      </c>
      <c r="J50" s="75">
        <f>I50/$I$33</f>
        <v>0.5178897374058626</v>
      </c>
    </row>
    <row r="51" spans="3:10" ht="15" customHeight="1">
      <c r="C51" s="20">
        <v>105838</v>
      </c>
      <c r="D51" s="21">
        <v>76674</v>
      </c>
      <c r="E51" s="133">
        <v>8987</v>
      </c>
      <c r="F51" s="139">
        <v>33691</v>
      </c>
      <c r="G51" s="139">
        <v>1930</v>
      </c>
      <c r="H51" s="82">
        <v>32066</v>
      </c>
      <c r="I51" s="195" t="s">
        <v>126</v>
      </c>
      <c r="J51" s="75"/>
    </row>
    <row r="52" spans="1:10" ht="15" customHeight="1" thickBot="1">
      <c r="A52"/>
      <c r="B52" s="2" t="s">
        <v>76</v>
      </c>
      <c r="C52" s="22">
        <f>C51/$I52</f>
        <v>0.5798961164197423</v>
      </c>
      <c r="D52" s="23">
        <f>SUM(E52:H52)</f>
        <v>0.42010388358025774</v>
      </c>
      <c r="E52" s="132">
        <f>E51/$I52</f>
        <v>0.04924059787849566</v>
      </c>
      <c r="F52" s="138">
        <f>F51/$I52</f>
        <v>0.18459608135355485</v>
      </c>
      <c r="G52" s="138">
        <f>G51/$I52</f>
        <v>0.010574647146488998</v>
      </c>
      <c r="H52" s="83">
        <f>H51/$I52</f>
        <v>0.17569255720171825</v>
      </c>
      <c r="I52" s="74">
        <f>SUM(C51:D51)</f>
        <v>182512</v>
      </c>
      <c r="J52" s="75">
        <f>I52/$I$33</f>
        <v>0.4821102625941374</v>
      </c>
    </row>
    <row r="53" spans="1:10" ht="48.75" customHeight="1">
      <c r="A53"/>
      <c r="B53" s="127" t="s">
        <v>137</v>
      </c>
      <c r="C53" s="130"/>
      <c r="D53" s="130"/>
      <c r="E53" s="12"/>
      <c r="F53" s="12"/>
      <c r="G53" s="12"/>
      <c r="H53" s="12"/>
      <c r="I53" s="74"/>
      <c r="J53" s="75"/>
    </row>
    <row r="54" spans="1:10" ht="48.75" customHeight="1">
      <c r="A54"/>
      <c r="B54" s="127"/>
      <c r="C54" s="395"/>
      <c r="D54" s="395"/>
      <c r="E54" s="72"/>
      <c r="F54" s="72"/>
      <c r="G54" s="72"/>
      <c r="H54" s="72"/>
      <c r="I54" s="74"/>
      <c r="J54" s="75"/>
    </row>
    <row r="55" spans="1:10" ht="48.75" customHeight="1">
      <c r="A55"/>
      <c r="B55" s="127"/>
      <c r="C55" s="395"/>
      <c r="D55" s="395"/>
      <c r="E55" s="72"/>
      <c r="F55" s="72"/>
      <c r="G55" s="72"/>
      <c r="H55" s="72"/>
      <c r="I55" s="74"/>
      <c r="J55" s="75"/>
    </row>
    <row r="56" spans="1:10" ht="15" customHeight="1" thickBot="1">
      <c r="A56" s="16"/>
      <c r="B56" s="6"/>
      <c r="C56" s="183"/>
      <c r="D56" s="183"/>
      <c r="E56" s="184"/>
      <c r="F56" s="5"/>
      <c r="G56" s="5"/>
      <c r="H56" s="5"/>
      <c r="I56" s="41"/>
      <c r="J56" s="73"/>
    </row>
    <row r="57" spans="1:11" ht="18" thickBot="1">
      <c r="A57" s="1" t="s">
        <v>70</v>
      </c>
      <c r="B57" s="202"/>
      <c r="C57" s="18">
        <f aca="true" t="shared" si="3" ref="C57:H57">(C59+C61+C65+C67+C69+C71+C75+C77+C79+C83+C85+C87+C89+C91+C93+C95+C97+C99+C101+C103+C105+C107+C109+C113+C115+C117+C119+C121+C123+C125+C127+C131+C135+C137+C139+C141+C145+C147+C149)/$I57</f>
        <v>0.3291567888845257</v>
      </c>
      <c r="D57" s="18">
        <f t="shared" si="3"/>
        <v>0.48397738896888076</v>
      </c>
      <c r="E57" s="18">
        <f t="shared" si="3"/>
        <v>0.028564364355629247</v>
      </c>
      <c r="F57" s="18">
        <f t="shared" si="3"/>
        <v>0.1695342534820697</v>
      </c>
      <c r="G57" s="18">
        <f t="shared" si="3"/>
        <v>0.04351072133261583</v>
      </c>
      <c r="H57" s="18">
        <f t="shared" si="3"/>
        <v>0.24236804979856597</v>
      </c>
      <c r="I57" s="74">
        <f>SUM(I59:I150)</f>
        <v>412542</v>
      </c>
      <c r="J57" s="75"/>
      <c r="K57" s="16"/>
    </row>
    <row r="58" spans="1:11" ht="15.75" thickBot="1">
      <c r="A58" s="427" t="s">
        <v>138</v>
      </c>
      <c r="B58" s="429"/>
      <c r="C58" s="120"/>
      <c r="D58" s="122"/>
      <c r="E58" s="122"/>
      <c r="F58" s="122"/>
      <c r="G58" s="122"/>
      <c r="H58" s="121"/>
      <c r="I58" s="73"/>
      <c r="J58" s="94"/>
      <c r="K58" s="16"/>
    </row>
    <row r="59" spans="3:11" ht="12.75" customHeight="1">
      <c r="C59" s="20">
        <v>2956</v>
      </c>
      <c r="D59" s="21">
        <v>2071</v>
      </c>
      <c r="E59" s="131">
        <v>156</v>
      </c>
      <c r="F59" s="137">
        <v>1007</v>
      </c>
      <c r="G59" s="137">
        <v>214</v>
      </c>
      <c r="H59" s="82">
        <v>694</v>
      </c>
      <c r="I59" s="16"/>
      <c r="J59" s="73"/>
      <c r="K59" s="16"/>
    </row>
    <row r="60" spans="2:11" ht="18" outlineLevel="1">
      <c r="B60" s="2" t="s">
        <v>36</v>
      </c>
      <c r="C60" s="22">
        <f>C59/$I60</f>
        <v>0.5880246667992839</v>
      </c>
      <c r="D60" s="23">
        <f>SUM(E60:H60)</f>
        <v>0.4119753332007161</v>
      </c>
      <c r="E60" s="132">
        <f>E59/$I60</f>
        <v>0.031032424905510246</v>
      </c>
      <c r="F60" s="138">
        <f>F59/$I60</f>
        <v>0.20031828128108214</v>
      </c>
      <c r="G60" s="138">
        <f>G59/$I60</f>
        <v>0.042570121344738414</v>
      </c>
      <c r="H60" s="83">
        <f>H59/$I60</f>
        <v>0.13805450566938532</v>
      </c>
      <c r="I60" s="74">
        <f>SUM(C59:H59)-D59</f>
        <v>5027</v>
      </c>
      <c r="J60" s="75">
        <f>I60/$I$57</f>
        <v>0.01218542596874985</v>
      </c>
      <c r="K60" s="16"/>
    </row>
    <row r="61" spans="3:11" ht="12.75" customHeight="1">
      <c r="C61" s="393">
        <v>3661</v>
      </c>
      <c r="D61" s="21">
        <v>5855</v>
      </c>
      <c r="E61" s="133">
        <v>299</v>
      </c>
      <c r="F61" s="139">
        <v>2325</v>
      </c>
      <c r="G61" s="139">
        <v>252</v>
      </c>
      <c r="H61" s="82">
        <v>2979</v>
      </c>
      <c r="I61" s="16"/>
      <c r="J61" s="73"/>
      <c r="K61" s="16"/>
    </row>
    <row r="62" spans="2:11" ht="18" outlineLevel="1">
      <c r="B62" s="2" t="s">
        <v>35</v>
      </c>
      <c r="C62" s="394">
        <f>C61/$I62</f>
        <v>0.38472047078604454</v>
      </c>
      <c r="D62" s="23">
        <f>SUM(E62:H62)</f>
        <v>0.6152795292139555</v>
      </c>
      <c r="E62" s="132">
        <f>E61/$I62</f>
        <v>0.031420765027322405</v>
      </c>
      <c r="F62" s="138">
        <f>F61/$I62</f>
        <v>0.24432534678436318</v>
      </c>
      <c r="G62" s="138">
        <f>G61/$I62</f>
        <v>0.02648171500630517</v>
      </c>
      <c r="H62" s="83">
        <f>H61/$I62</f>
        <v>0.3130517023959647</v>
      </c>
      <c r="I62" s="74">
        <f>SUM(C61:H61)-D61</f>
        <v>9516</v>
      </c>
      <c r="J62" s="75">
        <f>I62/$I$57</f>
        <v>0.02306674229532993</v>
      </c>
      <c r="K62" s="16"/>
    </row>
    <row r="63" spans="3:11" ht="18" outlineLevel="1">
      <c r="C63" s="393">
        <v>2070</v>
      </c>
      <c r="D63" s="21">
        <v>8068</v>
      </c>
      <c r="E63" s="133">
        <v>257</v>
      </c>
      <c r="F63" s="139">
        <v>1920</v>
      </c>
      <c r="G63" s="139">
        <v>1284</v>
      </c>
      <c r="H63" s="82">
        <v>4607</v>
      </c>
      <c r="I63" s="16"/>
      <c r="J63" s="73"/>
      <c r="K63" s="16"/>
    </row>
    <row r="64" spans="2:11" ht="18" outlineLevel="1">
      <c r="B64" s="2" t="s">
        <v>128</v>
      </c>
      <c r="C64" s="394">
        <f>C63/$I64</f>
        <v>0.20418228447425527</v>
      </c>
      <c r="D64" s="23">
        <f>SUM(E64:H64)</f>
        <v>0.7958177155257447</v>
      </c>
      <c r="E64" s="132">
        <f>E63/$I64</f>
        <v>0.025350167685934108</v>
      </c>
      <c r="F64" s="138">
        <f>F63/$I64</f>
        <v>0.18938646675872953</v>
      </c>
      <c r="G64" s="138">
        <f>G63/$I64</f>
        <v>0.12665219964490038</v>
      </c>
      <c r="H64" s="83">
        <f>H63/$I64</f>
        <v>0.4544288814361807</v>
      </c>
      <c r="I64" s="74">
        <f>SUM(C63:H63)-D63</f>
        <v>10138</v>
      </c>
      <c r="J64" s="75">
        <f>I64/$I$57</f>
        <v>0.024574467569362636</v>
      </c>
      <c r="K64" s="16"/>
    </row>
    <row r="65" spans="3:11" ht="12.75" customHeight="1">
      <c r="C65" s="393">
        <v>829</v>
      </c>
      <c r="D65" s="21">
        <v>877</v>
      </c>
      <c r="E65" s="133">
        <v>59</v>
      </c>
      <c r="F65" s="139">
        <v>314</v>
      </c>
      <c r="G65" s="139">
        <v>80</v>
      </c>
      <c r="H65" s="82">
        <v>424</v>
      </c>
      <c r="I65" s="16"/>
      <c r="J65" s="73"/>
      <c r="K65" s="16"/>
    </row>
    <row r="66" spans="2:11" ht="12.75" customHeight="1">
      <c r="B66" s="2" t="s">
        <v>34</v>
      </c>
      <c r="C66" s="394">
        <f>C65/$I66</f>
        <v>0.4859320046893318</v>
      </c>
      <c r="D66" s="23">
        <f>SUM(E66:H66)</f>
        <v>0.5140679953106683</v>
      </c>
      <c r="E66" s="132">
        <f>E65/$I66</f>
        <v>0.03458382180539273</v>
      </c>
      <c r="F66" s="138">
        <f>F65/$I66</f>
        <v>0.18405627198124266</v>
      </c>
      <c r="G66" s="138">
        <f>G65/$I66</f>
        <v>0.04689331770222743</v>
      </c>
      <c r="H66" s="83">
        <f>H65/$I66</f>
        <v>0.2485345838218054</v>
      </c>
      <c r="I66" s="74">
        <f>SUM(C65:H65)-D65</f>
        <v>1706</v>
      </c>
      <c r="J66" s="75">
        <f>I66/$I$57</f>
        <v>0.004135336523311566</v>
      </c>
      <c r="K66" s="16"/>
    </row>
    <row r="67" spans="3:11" ht="12.75" customHeight="1">
      <c r="C67" s="393">
        <v>23489</v>
      </c>
      <c r="D67" s="21">
        <v>25626</v>
      </c>
      <c r="E67" s="133">
        <v>1645</v>
      </c>
      <c r="F67" s="139">
        <v>8440</v>
      </c>
      <c r="G67" s="139">
        <v>1756</v>
      </c>
      <c r="H67" s="82">
        <v>13785</v>
      </c>
      <c r="I67" s="16"/>
      <c r="J67" s="73"/>
      <c r="K67" s="16"/>
    </row>
    <row r="68" spans="2:11" ht="18" outlineLevel="1">
      <c r="B68" s="2" t="s">
        <v>31</v>
      </c>
      <c r="C68" s="394">
        <f>C67/$I68</f>
        <v>0.4782449353557976</v>
      </c>
      <c r="D68" s="23">
        <f>SUM(E68:H68)</f>
        <v>0.5217550646442024</v>
      </c>
      <c r="E68" s="132">
        <f>E67/$I68</f>
        <v>0.03349282296650718</v>
      </c>
      <c r="F68" s="138">
        <f>F67/$I68</f>
        <v>0.17184159625369033</v>
      </c>
      <c r="G68" s="138">
        <f>G67/$I68</f>
        <v>0.03575282500254505</v>
      </c>
      <c r="H68" s="83">
        <f>H67/$I68</f>
        <v>0.2806678204214598</v>
      </c>
      <c r="I68" s="74">
        <f>SUM(C67:H67)-D67</f>
        <v>49115</v>
      </c>
      <c r="J68" s="75">
        <f>I68/$I$57</f>
        <v>0.1190545447493831</v>
      </c>
      <c r="K68" s="16"/>
    </row>
    <row r="69" spans="3:11" ht="12.75" customHeight="1">
      <c r="C69" s="393">
        <v>3664</v>
      </c>
      <c r="D69" s="21">
        <v>6957</v>
      </c>
      <c r="E69" s="133">
        <v>335</v>
      </c>
      <c r="F69" s="139">
        <v>2310</v>
      </c>
      <c r="G69" s="139">
        <v>540</v>
      </c>
      <c r="H69" s="82">
        <v>3772</v>
      </c>
      <c r="I69" s="16"/>
      <c r="J69" s="73"/>
      <c r="K69" s="16"/>
    </row>
    <row r="70" spans="2:11" ht="18" outlineLevel="1">
      <c r="B70" s="2" t="s">
        <v>32</v>
      </c>
      <c r="C70" s="394">
        <f>C69/$I70</f>
        <v>0.3449769324922324</v>
      </c>
      <c r="D70" s="23">
        <f>SUM(E70:H70)</f>
        <v>0.6550230675077676</v>
      </c>
      <c r="E70" s="132">
        <f>E69/$I70</f>
        <v>0.03154128613124941</v>
      </c>
      <c r="F70" s="138">
        <f>F69/$I70</f>
        <v>0.21749364466622728</v>
      </c>
      <c r="G70" s="138">
        <f>G69/$I70</f>
        <v>0.05084267018171547</v>
      </c>
      <c r="H70" s="83">
        <f>H69/$I70</f>
        <v>0.3551454665285755</v>
      </c>
      <c r="I70" s="74">
        <f>SUM(C69:H69)-D69</f>
        <v>10621</v>
      </c>
      <c r="J70" s="75">
        <f>I70/$I$57</f>
        <v>0.025745257452574527</v>
      </c>
      <c r="K70" s="16"/>
    </row>
    <row r="71" spans="3:11" ht="12.75" customHeight="1">
      <c r="C71" s="393">
        <v>1409</v>
      </c>
      <c r="D71" s="21">
        <v>1186</v>
      </c>
      <c r="E71" s="133">
        <v>81</v>
      </c>
      <c r="F71" s="139">
        <v>406</v>
      </c>
      <c r="G71" s="139">
        <v>59</v>
      </c>
      <c r="H71" s="82">
        <v>640</v>
      </c>
      <c r="I71" s="16"/>
      <c r="J71" s="73"/>
      <c r="K71" s="16"/>
    </row>
    <row r="72" spans="2:11" ht="18" outlineLevel="1">
      <c r="B72" s="2" t="s">
        <v>33</v>
      </c>
      <c r="C72" s="22">
        <f>C71/$I72</f>
        <v>0.5429672447013487</v>
      </c>
      <c r="D72" s="23">
        <f>SUM(E72:H72)</f>
        <v>0.4570327552986513</v>
      </c>
      <c r="E72" s="132">
        <f>E71/$I72</f>
        <v>0.03121387283236994</v>
      </c>
      <c r="F72" s="138">
        <f>F71/$I72</f>
        <v>0.15645472061657031</v>
      </c>
      <c r="G72" s="138">
        <f>G71/$I72</f>
        <v>0.022736030828516378</v>
      </c>
      <c r="H72" s="83">
        <f>H71/$I72</f>
        <v>0.2466281310211946</v>
      </c>
      <c r="I72" s="74">
        <f>SUM(C71:H71)-D71</f>
        <v>2595</v>
      </c>
      <c r="J72" s="75">
        <f>I72/$I$57</f>
        <v>0.006290268627194322</v>
      </c>
      <c r="K72" s="16"/>
    </row>
    <row r="73" spans="3:11" ht="18" outlineLevel="1">
      <c r="C73" s="59">
        <v>1647</v>
      </c>
      <c r="D73" s="60">
        <v>6590</v>
      </c>
      <c r="E73" s="134">
        <v>206</v>
      </c>
      <c r="F73" s="140">
        <v>1470</v>
      </c>
      <c r="G73" s="140">
        <v>813</v>
      </c>
      <c r="H73" s="85">
        <v>4101</v>
      </c>
      <c r="I73" s="16"/>
      <c r="J73" s="73"/>
      <c r="K73" s="16"/>
    </row>
    <row r="74" spans="2:11" ht="18" outlineLevel="1">
      <c r="B74" s="2" t="s">
        <v>129</v>
      </c>
      <c r="C74" s="22">
        <f>C73/$I74</f>
        <v>0.19995143863056938</v>
      </c>
      <c r="D74" s="23">
        <f>SUM(E74:H74)</f>
        <v>0.8000485613694306</v>
      </c>
      <c r="E74" s="132">
        <f>E73/$I74</f>
        <v>0.025009105256768242</v>
      </c>
      <c r="F74" s="138">
        <f>F73/$I74</f>
        <v>0.17846303265752095</v>
      </c>
      <c r="G74" s="138">
        <f>G73/$I74</f>
        <v>0.09870098336773098</v>
      </c>
      <c r="H74" s="83">
        <f>H73/$I74</f>
        <v>0.49787544008741047</v>
      </c>
      <c r="I74" s="74">
        <f>SUM(C73:H73)-D73</f>
        <v>8237</v>
      </c>
      <c r="J74" s="75">
        <f>I74/$I$57</f>
        <v>0.019966451900654963</v>
      </c>
      <c r="K74" s="16"/>
    </row>
    <row r="75" spans="3:11" ht="12.75" customHeight="1">
      <c r="C75" s="59">
        <v>2598</v>
      </c>
      <c r="D75" s="60">
        <v>5469</v>
      </c>
      <c r="E75" s="134">
        <v>274</v>
      </c>
      <c r="F75" s="140">
        <v>1970</v>
      </c>
      <c r="G75" s="140">
        <v>638</v>
      </c>
      <c r="H75" s="85">
        <v>2587</v>
      </c>
      <c r="I75" s="16"/>
      <c r="J75" s="73"/>
      <c r="K75" s="16"/>
    </row>
    <row r="76" spans="2:11" ht="18" outlineLevel="1">
      <c r="B76" s="2" t="s">
        <v>37</v>
      </c>
      <c r="C76" s="22">
        <f>C75/$I76</f>
        <v>0.32205280773521755</v>
      </c>
      <c r="D76" s="23">
        <f>SUM(E76:H76)</f>
        <v>0.6779471922647825</v>
      </c>
      <c r="E76" s="132">
        <f>E75/$I76</f>
        <v>0.03396553861410685</v>
      </c>
      <c r="F76" s="138">
        <f>F75/$I76</f>
        <v>0.24420478492624273</v>
      </c>
      <c r="G76" s="138">
        <f>G75/$I76</f>
        <v>0.07908764100656998</v>
      </c>
      <c r="H76" s="83">
        <f>H75/$I76</f>
        <v>0.3206892277178629</v>
      </c>
      <c r="I76" s="74">
        <f>SUM(C75:H75)-D75</f>
        <v>8067</v>
      </c>
      <c r="J76" s="75">
        <f>I76/$I$57</f>
        <v>0.019554372645694255</v>
      </c>
      <c r="K76" s="16"/>
    </row>
    <row r="77" spans="3:11" ht="12.75" customHeight="1">
      <c r="C77" s="20">
        <v>9823</v>
      </c>
      <c r="D77" s="21">
        <v>17661</v>
      </c>
      <c r="E77" s="133">
        <v>1074</v>
      </c>
      <c r="F77" s="139">
        <v>6218</v>
      </c>
      <c r="G77" s="139">
        <v>1265</v>
      </c>
      <c r="H77" s="82">
        <v>9104</v>
      </c>
      <c r="I77" s="16"/>
      <c r="J77" s="73"/>
      <c r="K77" s="16"/>
    </row>
    <row r="78" spans="2:11" ht="12.75" customHeight="1">
      <c r="B78" s="2" t="s">
        <v>38</v>
      </c>
      <c r="C78" s="22">
        <f>C77/$I78</f>
        <v>0.357407946441566</v>
      </c>
      <c r="D78" s="23">
        <f>SUM(E78:H78)</f>
        <v>0.642592053558434</v>
      </c>
      <c r="E78" s="132">
        <f>E77/$I78</f>
        <v>0.03907728132731771</v>
      </c>
      <c r="F78" s="138">
        <f>F77/$I78</f>
        <v>0.2262407218745452</v>
      </c>
      <c r="G78" s="138">
        <f>G77/$I78</f>
        <v>0.04602677921699898</v>
      </c>
      <c r="H78" s="83">
        <f>H77/$I78</f>
        <v>0.33124727113957214</v>
      </c>
      <c r="I78" s="74">
        <f>SUM(C77:H77)-D77</f>
        <v>27484</v>
      </c>
      <c r="J78" s="75">
        <f>I78/$I$57</f>
        <v>0.06662109554905925</v>
      </c>
      <c r="K78" s="16"/>
    </row>
    <row r="79" spans="3:11" ht="12.75" customHeight="1">
      <c r="C79" s="20">
        <v>3556</v>
      </c>
      <c r="D79" s="21">
        <v>5009</v>
      </c>
      <c r="E79" s="133">
        <v>340</v>
      </c>
      <c r="F79" s="139">
        <v>2183</v>
      </c>
      <c r="G79" s="139">
        <v>487</v>
      </c>
      <c r="H79" s="82">
        <v>1999</v>
      </c>
      <c r="I79" s="16"/>
      <c r="J79" s="73"/>
      <c r="K79" s="16"/>
    </row>
    <row r="80" spans="2:11" ht="18" outlineLevel="1">
      <c r="B80" s="2" t="s">
        <v>39</v>
      </c>
      <c r="C80" s="22">
        <f>C79/$I80</f>
        <v>0.4151780502043199</v>
      </c>
      <c r="D80" s="23">
        <f>SUM(E80:H80)</f>
        <v>0.5848219497956801</v>
      </c>
      <c r="E80" s="132">
        <f>E79/$I80</f>
        <v>0.0396964389959136</v>
      </c>
      <c r="F80" s="138">
        <f>F79/$I80</f>
        <v>0.25487448920023353</v>
      </c>
      <c r="G80" s="138">
        <f>G79/$I80</f>
        <v>0.056859311150029186</v>
      </c>
      <c r="H80" s="83">
        <f>H79/$I80</f>
        <v>0.2333917104495038</v>
      </c>
      <c r="I80" s="74">
        <f>SUM(C79:H79)-D79</f>
        <v>8565</v>
      </c>
      <c r="J80" s="75">
        <f>I80/$I$57</f>
        <v>0.020761522463167387</v>
      </c>
      <c r="K80" s="16"/>
    </row>
    <row r="81" spans="3:11" ht="18" outlineLevel="1">
      <c r="C81" s="20">
        <v>1061</v>
      </c>
      <c r="D81" s="21">
        <v>5527</v>
      </c>
      <c r="E81" s="133">
        <v>132</v>
      </c>
      <c r="F81" s="139">
        <v>1200</v>
      </c>
      <c r="G81" s="139">
        <v>824</v>
      </c>
      <c r="H81" s="82">
        <v>3371</v>
      </c>
      <c r="I81" s="16"/>
      <c r="J81" s="73"/>
      <c r="K81" s="16"/>
    </row>
    <row r="82" spans="2:11" ht="18" outlineLevel="1">
      <c r="B82" s="2" t="s">
        <v>130</v>
      </c>
      <c r="C82" s="22">
        <f>C81/$I82</f>
        <v>0.16105039465695203</v>
      </c>
      <c r="D82" s="23">
        <f>SUM(E82:H82)</f>
        <v>0.838949605343048</v>
      </c>
      <c r="E82" s="132">
        <f>E81/$I82</f>
        <v>0.020036429872495445</v>
      </c>
      <c r="F82" s="138">
        <f>F81/$I82</f>
        <v>0.18214936247723132</v>
      </c>
      <c r="G82" s="138">
        <f>G81/$I82</f>
        <v>0.12507589556769885</v>
      </c>
      <c r="H82" s="83">
        <f>H81/$I82</f>
        <v>0.5116879174256224</v>
      </c>
      <c r="I82" s="74">
        <f>SUM(C81:H81)-D81</f>
        <v>6588</v>
      </c>
      <c r="J82" s="75">
        <f>I82/$I$57</f>
        <v>0.015969283127536104</v>
      </c>
      <c r="K82" s="16"/>
    </row>
    <row r="83" spans="3:11" ht="12.75" customHeight="1">
      <c r="C83" s="20">
        <v>723</v>
      </c>
      <c r="D83" s="21">
        <v>1323</v>
      </c>
      <c r="E83" s="133">
        <v>149</v>
      </c>
      <c r="F83" s="139">
        <v>550</v>
      </c>
      <c r="G83" s="139">
        <v>77</v>
      </c>
      <c r="H83" s="82">
        <v>547</v>
      </c>
      <c r="I83" s="16"/>
      <c r="J83" s="73"/>
      <c r="K83" s="16"/>
    </row>
    <row r="84" spans="2:11" ht="18" outlineLevel="1">
      <c r="B84" s="2" t="s">
        <v>95</v>
      </c>
      <c r="C84" s="22">
        <f>C83/$I84</f>
        <v>0.3533724340175953</v>
      </c>
      <c r="D84" s="23">
        <f>SUM(E84:H84)</f>
        <v>0.6466275659824047</v>
      </c>
      <c r="E84" s="132">
        <f>E83/$I84</f>
        <v>0.07282502443792767</v>
      </c>
      <c r="F84" s="138">
        <f>F83/$I84</f>
        <v>0.26881720430107525</v>
      </c>
      <c r="G84" s="138">
        <f>G83/$I84</f>
        <v>0.03763440860215054</v>
      </c>
      <c r="H84" s="83">
        <f>H83/$I84</f>
        <v>0.2673509286412512</v>
      </c>
      <c r="I84" s="74">
        <f>SUM(C83:H83)-D83</f>
        <v>2046</v>
      </c>
      <c r="J84" s="75">
        <f>I84/$I$57</f>
        <v>0.00495949503323298</v>
      </c>
      <c r="K84" s="16"/>
    </row>
    <row r="85" spans="3:11" ht="12.75" customHeight="1">
      <c r="C85" s="20">
        <v>1335</v>
      </c>
      <c r="D85" s="43">
        <v>2046</v>
      </c>
      <c r="E85" s="151">
        <v>104</v>
      </c>
      <c r="F85" s="152">
        <v>874</v>
      </c>
      <c r="G85" s="152">
        <v>331</v>
      </c>
      <c r="H85" s="102">
        <v>737</v>
      </c>
      <c r="I85" s="16"/>
      <c r="J85" s="73"/>
      <c r="K85" s="16"/>
    </row>
    <row r="86" spans="2:11" ht="18" outlineLevel="1">
      <c r="B86" s="2" t="s">
        <v>40</v>
      </c>
      <c r="C86" s="22">
        <f aca="true" t="shared" si="4" ref="C86:H86">C85/$I$86</f>
        <v>0.3948535936113576</v>
      </c>
      <c r="D86" s="23">
        <f t="shared" si="4"/>
        <v>0.6051464063886424</v>
      </c>
      <c r="E86" s="135">
        <f t="shared" si="4"/>
        <v>0.03076013013901213</v>
      </c>
      <c r="F86" s="141">
        <f t="shared" si="4"/>
        <v>0.2585034013605442</v>
      </c>
      <c r="G86" s="141">
        <f t="shared" si="4"/>
        <v>0.09790002957704821</v>
      </c>
      <c r="H86" s="103">
        <f t="shared" si="4"/>
        <v>0.21798284531203785</v>
      </c>
      <c r="I86" s="74">
        <f>SUM(C85:H85)-D85</f>
        <v>3381</v>
      </c>
      <c r="J86" s="75">
        <f>I86/$I$57</f>
        <v>0.008195529182483239</v>
      </c>
      <c r="K86" s="16"/>
    </row>
    <row r="87" spans="3:11" ht="12.75" customHeight="1">
      <c r="C87" s="20">
        <v>4410</v>
      </c>
      <c r="D87" s="21">
        <v>5871</v>
      </c>
      <c r="E87" s="133">
        <v>159</v>
      </c>
      <c r="F87" s="139">
        <v>1644</v>
      </c>
      <c r="G87" s="139">
        <v>740</v>
      </c>
      <c r="H87" s="82">
        <v>3328</v>
      </c>
      <c r="I87" s="16"/>
      <c r="J87" s="73"/>
      <c r="K87" s="16"/>
    </row>
    <row r="88" spans="2:11" ht="18" outlineLevel="1">
      <c r="B88" s="2" t="s">
        <v>41</v>
      </c>
      <c r="C88" s="22">
        <f>C87/$I88</f>
        <v>0.42894660052524075</v>
      </c>
      <c r="D88" s="23">
        <f>SUM(E88:H88)</f>
        <v>0.5710533994747593</v>
      </c>
      <c r="E88" s="132">
        <f>E87/$I88</f>
        <v>0.015465421651590313</v>
      </c>
      <c r="F88" s="138">
        <f>F87/$I88</f>
        <v>0.15990662386927343</v>
      </c>
      <c r="G88" s="138">
        <f>G87/$I88</f>
        <v>0.07197743410174108</v>
      </c>
      <c r="H88" s="83">
        <f>H87/$I88</f>
        <v>0.32370391985215446</v>
      </c>
      <c r="I88" s="74">
        <f>SUM(C87:H87)-D87</f>
        <v>10281</v>
      </c>
      <c r="J88" s="75">
        <f>I88/$I$57</f>
        <v>0.02492109894265311</v>
      </c>
      <c r="K88" s="16"/>
    </row>
    <row r="89" spans="3:11" ht="12.75" customHeight="1">
      <c r="C89" s="20">
        <v>3956</v>
      </c>
      <c r="D89" s="21">
        <v>6216</v>
      </c>
      <c r="E89" s="133">
        <v>394</v>
      </c>
      <c r="F89" s="139">
        <v>2436</v>
      </c>
      <c r="G89" s="139">
        <v>902</v>
      </c>
      <c r="H89" s="82">
        <v>2484</v>
      </c>
      <c r="I89" s="16"/>
      <c r="J89" s="73"/>
      <c r="K89" s="16"/>
    </row>
    <row r="90" spans="2:11" ht="12.75" customHeight="1">
      <c r="B90" s="2" t="s">
        <v>42</v>
      </c>
      <c r="C90" s="22">
        <f>C89/$I90</f>
        <v>0.38891073535194653</v>
      </c>
      <c r="D90" s="23">
        <f>SUM(E90:H90)</f>
        <v>0.6110892646480535</v>
      </c>
      <c r="E90" s="132">
        <f>E89/$I90</f>
        <v>0.03873377900117971</v>
      </c>
      <c r="F90" s="138">
        <f>F89/$I90</f>
        <v>0.2394809280377507</v>
      </c>
      <c r="G90" s="138">
        <f>G89/$I90</f>
        <v>0.0886747935509241</v>
      </c>
      <c r="H90" s="83">
        <f>H89/$I90</f>
        <v>0.244199764058199</v>
      </c>
      <c r="I90" s="74">
        <f>SUM(C89:H89)-D89</f>
        <v>10172</v>
      </c>
      <c r="J90" s="75">
        <f>I90/$I$57</f>
        <v>0.024656883420354776</v>
      </c>
      <c r="K90" s="16"/>
    </row>
    <row r="91" spans="3:11" ht="12.75" customHeight="1">
      <c r="C91" s="20">
        <v>1813</v>
      </c>
      <c r="D91" s="21">
        <v>1824</v>
      </c>
      <c r="E91" s="133">
        <v>121</v>
      </c>
      <c r="F91" s="139">
        <v>922</v>
      </c>
      <c r="G91" s="139">
        <v>72</v>
      </c>
      <c r="H91" s="82">
        <v>709</v>
      </c>
      <c r="I91" s="16"/>
      <c r="J91" s="73"/>
      <c r="K91" s="16"/>
    </row>
    <row r="92" spans="2:11" ht="18" outlineLevel="1">
      <c r="B92" s="2" t="s">
        <v>43</v>
      </c>
      <c r="C92" s="22">
        <f>C91/$I92</f>
        <v>0.49848776464118777</v>
      </c>
      <c r="D92" s="23">
        <f>SUM(E92:H92)</f>
        <v>0.5015122353588123</v>
      </c>
      <c r="E92" s="132">
        <f>E91/$I92</f>
        <v>0.03326917789386857</v>
      </c>
      <c r="F92" s="138">
        <f>F91/$I92</f>
        <v>0.25350563651361013</v>
      </c>
      <c r="G92" s="138">
        <f>G91/$I92</f>
        <v>0.019796535606268904</v>
      </c>
      <c r="H92" s="83">
        <f>H91/$I92</f>
        <v>0.19494088534506462</v>
      </c>
      <c r="I92" s="74">
        <f>SUM(C91:H91)-D91</f>
        <v>3637</v>
      </c>
      <c r="J92" s="75">
        <f>I92/$I$57</f>
        <v>0.008816072060541715</v>
      </c>
      <c r="K92" s="16"/>
    </row>
    <row r="93" spans="3:11" ht="12.75" customHeight="1">
      <c r="C93" s="20">
        <v>1359</v>
      </c>
      <c r="D93" s="21">
        <v>1159</v>
      </c>
      <c r="E93" s="133">
        <v>46</v>
      </c>
      <c r="F93" s="139">
        <v>427</v>
      </c>
      <c r="G93" s="139">
        <v>26</v>
      </c>
      <c r="H93" s="82">
        <v>660</v>
      </c>
      <c r="I93" s="16"/>
      <c r="J93" s="73"/>
      <c r="K93" s="16"/>
    </row>
    <row r="94" spans="1:11" ht="12.75" customHeight="1">
      <c r="A94" s="117"/>
      <c r="B94" s="2" t="s">
        <v>365</v>
      </c>
      <c r="C94" s="22">
        <f>C93/$I94</f>
        <v>0.539714058776807</v>
      </c>
      <c r="D94" s="23">
        <f>SUM(E94:H94)</f>
        <v>0.460285941223193</v>
      </c>
      <c r="E94" s="132">
        <f>E93/$I94</f>
        <v>0.018268467037331215</v>
      </c>
      <c r="F94" s="138">
        <f>F93/$I94</f>
        <v>0.16957903097696583</v>
      </c>
      <c r="G94" s="138">
        <f>G93/$I94</f>
        <v>0.010325655281969817</v>
      </c>
      <c r="H94" s="83">
        <f>H93/$I94</f>
        <v>0.2621127879269261</v>
      </c>
      <c r="I94" s="74">
        <f>SUM(C93:H93)-D93</f>
        <v>2518</v>
      </c>
      <c r="J94" s="75">
        <f>I94/$I$57</f>
        <v>0.006103620964653296</v>
      </c>
      <c r="K94" s="16"/>
    </row>
    <row r="95" spans="3:11" ht="12.75" customHeight="1">
      <c r="C95" s="20">
        <v>1372</v>
      </c>
      <c r="D95" s="21">
        <v>3212</v>
      </c>
      <c r="E95" s="133">
        <v>126</v>
      </c>
      <c r="F95" s="139">
        <v>1048</v>
      </c>
      <c r="G95" s="139">
        <v>273</v>
      </c>
      <c r="H95" s="82">
        <v>1765</v>
      </c>
      <c r="I95" s="16"/>
      <c r="J95" s="73"/>
      <c r="K95" s="16"/>
    </row>
    <row r="96" spans="2:11" ht="18" outlineLevel="1">
      <c r="B96" s="2" t="s">
        <v>44</v>
      </c>
      <c r="C96" s="22">
        <f>C95/$I96</f>
        <v>0.29930191972076786</v>
      </c>
      <c r="D96" s="23">
        <f>SUM(E96:H96)</f>
        <v>0.7006980802792322</v>
      </c>
      <c r="E96" s="132">
        <f>E95/$I96</f>
        <v>0.0274869109947644</v>
      </c>
      <c r="F96" s="138">
        <f>F95/$I96</f>
        <v>0.2286212914485166</v>
      </c>
      <c r="G96" s="138">
        <f>G95/$I96</f>
        <v>0.05955497382198953</v>
      </c>
      <c r="H96" s="83">
        <f>H95/$I96</f>
        <v>0.3850349040139616</v>
      </c>
      <c r="I96" s="74">
        <f>SUM(C95:H95)-D95</f>
        <v>4584</v>
      </c>
      <c r="J96" s="75">
        <f>I96/$I$57</f>
        <v>0.011111595910234594</v>
      </c>
      <c r="K96" s="16"/>
    </row>
    <row r="97" spans="3:11" ht="12.75" customHeight="1">
      <c r="C97" s="20">
        <v>5173</v>
      </c>
      <c r="D97" s="21">
        <v>9917</v>
      </c>
      <c r="E97" s="133">
        <v>703</v>
      </c>
      <c r="F97" s="139">
        <v>2843</v>
      </c>
      <c r="G97" s="139">
        <v>1612</v>
      </c>
      <c r="H97" s="82">
        <v>4759</v>
      </c>
      <c r="I97" s="16"/>
      <c r="J97" s="73"/>
      <c r="K97" s="16"/>
    </row>
    <row r="98" spans="2:11" ht="18" outlineLevel="1">
      <c r="B98" s="2" t="s">
        <v>45</v>
      </c>
      <c r="C98" s="22">
        <f>C97/$I98</f>
        <v>0.3428098078197482</v>
      </c>
      <c r="D98" s="23">
        <f>SUM(E98:H98)</f>
        <v>0.6571901921802519</v>
      </c>
      <c r="E98" s="132">
        <f>E97/$I98</f>
        <v>0.04658714380384361</v>
      </c>
      <c r="F98" s="138">
        <f>F97/$I98</f>
        <v>0.18840291583830351</v>
      </c>
      <c r="G98" s="138">
        <f>G97/$I98</f>
        <v>0.1068257123923128</v>
      </c>
      <c r="H98" s="83">
        <f>H97/$I98</f>
        <v>0.3153744201457919</v>
      </c>
      <c r="I98" s="74">
        <f>SUM(C97:H97)-D97</f>
        <v>15090</v>
      </c>
      <c r="J98" s="75">
        <f>I98/$I$57</f>
        <v>0.036578093866806285</v>
      </c>
      <c r="K98" s="16"/>
    </row>
    <row r="99" spans="3:11" ht="12.75" customHeight="1">
      <c r="C99" s="20">
        <v>1573</v>
      </c>
      <c r="D99" s="21">
        <v>6543</v>
      </c>
      <c r="E99" s="133">
        <v>327</v>
      </c>
      <c r="F99" s="139">
        <v>2507</v>
      </c>
      <c r="G99" s="139">
        <v>457</v>
      </c>
      <c r="H99" s="82">
        <v>3252</v>
      </c>
      <c r="I99" s="16"/>
      <c r="J99" s="73"/>
      <c r="K99" s="16"/>
    </row>
    <row r="100" spans="2:11" ht="18" outlineLevel="1">
      <c r="B100" s="2" t="s">
        <v>46</v>
      </c>
      <c r="C100" s="22">
        <f>C99/$I100</f>
        <v>0.19381468703794974</v>
      </c>
      <c r="D100" s="23">
        <f>SUM(E100:H100)</f>
        <v>0.8061853129620503</v>
      </c>
      <c r="E100" s="132">
        <f>E99/$I100</f>
        <v>0.040290783637259735</v>
      </c>
      <c r="F100" s="138">
        <f>F99/$I100</f>
        <v>0.30889600788565796</v>
      </c>
      <c r="G100" s="138">
        <f>G99/$I100</f>
        <v>0.0563085263676688</v>
      </c>
      <c r="H100" s="83">
        <f>H99/$I100</f>
        <v>0.4006899950714638</v>
      </c>
      <c r="I100" s="74">
        <f>SUM(C99:H99)-D99</f>
        <v>8116</v>
      </c>
      <c r="J100" s="75">
        <f>I100/$I$57</f>
        <v>0.019673148430947637</v>
      </c>
      <c r="K100" s="16"/>
    </row>
    <row r="101" spans="3:11" ht="12.75" customHeight="1">
      <c r="C101" s="20">
        <v>1403</v>
      </c>
      <c r="D101" s="21">
        <v>2530</v>
      </c>
      <c r="E101" s="133">
        <v>160</v>
      </c>
      <c r="F101" s="139">
        <v>1244</v>
      </c>
      <c r="G101" s="139">
        <v>169</v>
      </c>
      <c r="H101" s="82">
        <v>957</v>
      </c>
      <c r="I101" s="16"/>
      <c r="J101" s="73"/>
      <c r="K101" s="16"/>
    </row>
    <row r="102" spans="2:11" ht="18" outlineLevel="1">
      <c r="B102" s="2" t="s">
        <v>47</v>
      </c>
      <c r="C102" s="22">
        <f>C101/$I102</f>
        <v>0.3567251461988304</v>
      </c>
      <c r="D102" s="23">
        <f>SUM(E102:H102)</f>
        <v>0.6432748538011697</v>
      </c>
      <c r="E102" s="132">
        <f>E101/$I102</f>
        <v>0.04068141367912535</v>
      </c>
      <c r="F102" s="138">
        <f>F101/$I102</f>
        <v>0.3162979913551996</v>
      </c>
      <c r="G102" s="138">
        <f>G101/$I102</f>
        <v>0.04296974319857615</v>
      </c>
      <c r="H102" s="83">
        <f>H101/$I102</f>
        <v>0.2433257055682685</v>
      </c>
      <c r="I102" s="74">
        <f>SUM(C101:H101)-D101</f>
        <v>3933</v>
      </c>
      <c r="J102" s="75">
        <f>I102/$I$57</f>
        <v>0.009533574763296828</v>
      </c>
      <c r="K102" s="16"/>
    </row>
    <row r="103" spans="3:11" ht="12.75" customHeight="1">
      <c r="C103" s="20">
        <v>1314</v>
      </c>
      <c r="D103" s="21">
        <v>1997</v>
      </c>
      <c r="E103" s="133">
        <v>107</v>
      </c>
      <c r="F103" s="139">
        <v>914</v>
      </c>
      <c r="G103" s="139">
        <v>57</v>
      </c>
      <c r="H103" s="82">
        <v>919</v>
      </c>
      <c r="I103" s="16"/>
      <c r="J103" s="73"/>
      <c r="K103" s="16"/>
    </row>
    <row r="104" spans="2:11" ht="18" outlineLevel="1">
      <c r="B104" s="2" t="s">
        <v>48</v>
      </c>
      <c r="C104" s="22">
        <f>C103/$I104</f>
        <v>0.3968589549984899</v>
      </c>
      <c r="D104" s="23">
        <f>SUM(E104:H104)</f>
        <v>0.6031410450015101</v>
      </c>
      <c r="E104" s="132">
        <f>E103/$I104</f>
        <v>0.03231652068861371</v>
      </c>
      <c r="F104" s="138">
        <f>F103/$I104</f>
        <v>0.27604953186348535</v>
      </c>
      <c r="G104" s="138">
        <f>G103/$I104</f>
        <v>0.017215342796738146</v>
      </c>
      <c r="H104" s="83">
        <f>H103/$I104</f>
        <v>0.27755964965267294</v>
      </c>
      <c r="I104" s="74">
        <f>SUM(C103:H103)-D103</f>
        <v>3311</v>
      </c>
      <c r="J104" s="75">
        <f>I104/$I$57</f>
        <v>0.008025849489264124</v>
      </c>
      <c r="K104" s="16"/>
    </row>
    <row r="105" spans="3:11" ht="12.75" customHeight="1">
      <c r="C105" s="20">
        <v>727</v>
      </c>
      <c r="D105" s="21">
        <v>1482</v>
      </c>
      <c r="E105" s="133">
        <v>69</v>
      </c>
      <c r="F105" s="139">
        <v>658</v>
      </c>
      <c r="G105" s="139">
        <v>45</v>
      </c>
      <c r="H105" s="82">
        <v>710</v>
      </c>
      <c r="I105" s="16"/>
      <c r="J105" s="73"/>
      <c r="K105" s="16"/>
    </row>
    <row r="106" spans="2:11" ht="18" outlineLevel="1">
      <c r="B106" s="2" t="s">
        <v>49</v>
      </c>
      <c r="C106" s="22">
        <f>C105/$I106</f>
        <v>0.32910819375282935</v>
      </c>
      <c r="D106" s="23">
        <f>SUM(E106:H106)</f>
        <v>0.6708918062471707</v>
      </c>
      <c r="E106" s="132">
        <f>E105/$I106</f>
        <v>0.03123585332729742</v>
      </c>
      <c r="F106" s="138">
        <f>F105/$I106</f>
        <v>0.2978723404255319</v>
      </c>
      <c r="G106" s="138">
        <f>G105/$I106</f>
        <v>0.020371208691715707</v>
      </c>
      <c r="H106" s="83">
        <f>H105/$I106</f>
        <v>0.32141240380262565</v>
      </c>
      <c r="I106" s="74">
        <f>SUM(C105:H105)-D105</f>
        <v>2209</v>
      </c>
      <c r="J106" s="75">
        <f>I106/$I$57</f>
        <v>0.005354606318871776</v>
      </c>
      <c r="K106" s="16"/>
    </row>
    <row r="107" spans="3:11" ht="12.75" customHeight="1">
      <c r="C107" s="20">
        <v>1087</v>
      </c>
      <c r="D107" s="21">
        <v>1772</v>
      </c>
      <c r="E107" s="133">
        <v>43</v>
      </c>
      <c r="F107" s="139">
        <v>859</v>
      </c>
      <c r="G107" s="139">
        <v>69</v>
      </c>
      <c r="H107" s="82">
        <v>801</v>
      </c>
      <c r="I107" s="16"/>
      <c r="J107" s="73"/>
      <c r="K107" s="16"/>
    </row>
    <row r="108" spans="2:11" ht="18" outlineLevel="1">
      <c r="B108" s="2" t="s">
        <v>50</v>
      </c>
      <c r="C108" s="22">
        <f>C107/$I108</f>
        <v>0.3802028681357118</v>
      </c>
      <c r="D108" s="23">
        <f>SUM(E108:H108)</f>
        <v>0.6197971318642882</v>
      </c>
      <c r="E108" s="132">
        <f>E107/$I108</f>
        <v>0.015040223854494578</v>
      </c>
      <c r="F108" s="138">
        <f>F107/$I108</f>
        <v>0.30045470444211264</v>
      </c>
      <c r="G108" s="138">
        <f>G107/$I108</f>
        <v>0.024134312696747113</v>
      </c>
      <c r="H108" s="83">
        <f>H107/$I108</f>
        <v>0.2801678908709339</v>
      </c>
      <c r="I108" s="74">
        <f>SUM(C107:H107)-D107</f>
        <v>2859</v>
      </c>
      <c r="J108" s="75">
        <f>I108/$I$57</f>
        <v>0.006930203470192126</v>
      </c>
      <c r="K108" s="16"/>
    </row>
    <row r="109" spans="3:11" ht="12.75" customHeight="1">
      <c r="C109" s="20">
        <v>4918</v>
      </c>
      <c r="D109" s="21">
        <v>6017</v>
      </c>
      <c r="E109" s="133">
        <v>316</v>
      </c>
      <c r="F109" s="139">
        <v>2576</v>
      </c>
      <c r="G109" s="139">
        <v>162</v>
      </c>
      <c r="H109" s="82">
        <v>2963</v>
      </c>
      <c r="I109" s="16"/>
      <c r="J109" s="73"/>
      <c r="K109" s="16"/>
    </row>
    <row r="110" spans="2:11" ht="18" outlineLevel="1">
      <c r="B110" s="2" t="s">
        <v>51</v>
      </c>
      <c r="C110" s="22">
        <f>C109/$I110</f>
        <v>0.4497485139460448</v>
      </c>
      <c r="D110" s="23">
        <f>SUM(E110:H110)</f>
        <v>0.5502514860539551</v>
      </c>
      <c r="E110" s="132">
        <f>E109/$I110</f>
        <v>0.02889803383630544</v>
      </c>
      <c r="F110" s="138">
        <f>F109/$I110</f>
        <v>0.23557384545038865</v>
      </c>
      <c r="G110" s="138">
        <f>G109/$I110</f>
        <v>0.014814814814814815</v>
      </c>
      <c r="H110" s="83">
        <f>H109/$I110</f>
        <v>0.27096479195244627</v>
      </c>
      <c r="I110" s="74">
        <f>SUM(C109:H109)-D109</f>
        <v>10935</v>
      </c>
      <c r="J110" s="75">
        <f>I110/$I$57</f>
        <v>0.026506392076443126</v>
      </c>
      <c r="K110" s="16"/>
    </row>
    <row r="111" spans="3:11" ht="18" outlineLevel="1">
      <c r="C111" s="20">
        <v>2851</v>
      </c>
      <c r="D111" s="21">
        <v>10065</v>
      </c>
      <c r="E111" s="133">
        <v>324</v>
      </c>
      <c r="F111" s="139">
        <v>2408</v>
      </c>
      <c r="G111" s="139">
        <v>1488</v>
      </c>
      <c r="H111" s="82">
        <v>5845</v>
      </c>
      <c r="I111" s="16"/>
      <c r="J111" s="73"/>
      <c r="K111" s="16"/>
    </row>
    <row r="112" spans="2:11" ht="18" outlineLevel="1">
      <c r="B112" s="2" t="s">
        <v>131</v>
      </c>
      <c r="C112" s="22">
        <f>C111/$I112</f>
        <v>0.2207339733663673</v>
      </c>
      <c r="D112" s="23">
        <f>SUM(E112:H112)</f>
        <v>0.7792660266336326</v>
      </c>
      <c r="E112" s="132">
        <f>E111/$I112</f>
        <v>0.025085165685970887</v>
      </c>
      <c r="F112" s="138">
        <f>F111/$I112</f>
        <v>0.18643542892536388</v>
      </c>
      <c r="G112" s="138">
        <f>G111/$I112</f>
        <v>0.11520594611334778</v>
      </c>
      <c r="H112" s="83">
        <f>H111/$I112</f>
        <v>0.45253948590895016</v>
      </c>
      <c r="I112" s="74">
        <f>SUM(C111:H111)-D111</f>
        <v>12916</v>
      </c>
      <c r="J112" s="75">
        <f>I112/$I$57</f>
        <v>0.03130832739454407</v>
      </c>
      <c r="K112" s="16"/>
    </row>
    <row r="113" spans="3:11" ht="12.75" customHeight="1">
      <c r="C113" s="20">
        <v>1761</v>
      </c>
      <c r="D113" s="21">
        <v>2495</v>
      </c>
      <c r="E113" s="133">
        <v>74</v>
      </c>
      <c r="F113" s="139">
        <v>791</v>
      </c>
      <c r="G113" s="139">
        <v>326</v>
      </c>
      <c r="H113" s="82">
        <v>1304</v>
      </c>
      <c r="I113" s="16"/>
      <c r="J113" s="73"/>
      <c r="K113" s="16"/>
    </row>
    <row r="114" spans="2:11" ht="18" outlineLevel="1">
      <c r="B114" s="2" t="s">
        <v>52</v>
      </c>
      <c r="C114" s="22">
        <f>C113/$I114</f>
        <v>0.4137687969924812</v>
      </c>
      <c r="D114" s="23">
        <f>SUM(E114:H114)</f>
        <v>0.5862312030075189</v>
      </c>
      <c r="E114" s="132">
        <f>E113/$I114</f>
        <v>0.01738721804511278</v>
      </c>
      <c r="F114" s="138">
        <f>F113/$I114</f>
        <v>0.18585526315789475</v>
      </c>
      <c r="G114" s="138">
        <f>G113/$I114</f>
        <v>0.07659774436090226</v>
      </c>
      <c r="H114" s="83">
        <f>H113/$I114</f>
        <v>0.30639097744360905</v>
      </c>
      <c r="I114" s="74">
        <f>SUM(C113:H113)-D113</f>
        <v>4256</v>
      </c>
      <c r="J114" s="75">
        <f>I114/$I$57</f>
        <v>0.01031652534772217</v>
      </c>
      <c r="K114" s="16"/>
    </row>
    <row r="115" spans="3:11" ht="12.75" customHeight="1">
      <c r="C115" s="20">
        <v>880</v>
      </c>
      <c r="D115" s="21">
        <v>1010</v>
      </c>
      <c r="E115" s="133">
        <v>119</v>
      </c>
      <c r="F115" s="139">
        <v>339</v>
      </c>
      <c r="G115" s="139">
        <v>44</v>
      </c>
      <c r="H115" s="82">
        <v>508</v>
      </c>
      <c r="I115" s="16"/>
      <c r="J115" s="73"/>
      <c r="K115" s="16"/>
    </row>
    <row r="116" spans="2:11" ht="18" outlineLevel="1">
      <c r="B116" s="2" t="s">
        <v>53</v>
      </c>
      <c r="C116" s="22">
        <f>C115/$I116</f>
        <v>0.4656084656084656</v>
      </c>
      <c r="D116" s="23">
        <f>SUM(E116:H116)</f>
        <v>0.5343915343915344</v>
      </c>
      <c r="E116" s="132">
        <f>E115/$I116</f>
        <v>0.06296296296296296</v>
      </c>
      <c r="F116" s="138">
        <f>F115/$I116</f>
        <v>0.17936507936507937</v>
      </c>
      <c r="G116" s="138">
        <f>G115/$I116</f>
        <v>0.02328042328042328</v>
      </c>
      <c r="H116" s="83">
        <f>H115/$I116</f>
        <v>0.2687830687830688</v>
      </c>
      <c r="I116" s="74">
        <f>SUM(C115:H115)-D115</f>
        <v>1890</v>
      </c>
      <c r="J116" s="75">
        <f>I116/$I$57</f>
        <v>0.004581351716916096</v>
      </c>
      <c r="K116" s="16"/>
    </row>
    <row r="117" spans="3:11" ht="12.75" customHeight="1">
      <c r="C117" s="20">
        <v>369</v>
      </c>
      <c r="D117" s="21">
        <v>250</v>
      </c>
      <c r="E117" s="133">
        <v>45</v>
      </c>
      <c r="F117" s="139">
        <v>91</v>
      </c>
      <c r="G117" s="139">
        <v>12</v>
      </c>
      <c r="H117" s="82">
        <v>102</v>
      </c>
      <c r="I117" s="16"/>
      <c r="J117" s="73"/>
      <c r="K117" s="16"/>
    </row>
    <row r="118" spans="2:11" ht="18" outlineLevel="1">
      <c r="B118" s="2" t="s">
        <v>54</v>
      </c>
      <c r="C118" s="22">
        <f>C117/$I118</f>
        <v>0.5961227786752827</v>
      </c>
      <c r="D118" s="23">
        <f>SUM(E118:H118)</f>
        <v>0.40387722132471726</v>
      </c>
      <c r="E118" s="132">
        <f>E117/$I118</f>
        <v>0.07269789983844911</v>
      </c>
      <c r="F118" s="138">
        <f>F117/$I118</f>
        <v>0.1470113085621971</v>
      </c>
      <c r="G118" s="138">
        <f>G117/$I118</f>
        <v>0.01938610662358643</v>
      </c>
      <c r="H118" s="83">
        <f>H117/$I118</f>
        <v>0.16478190630048464</v>
      </c>
      <c r="I118" s="74">
        <f>SUM(C117:H117)-D117</f>
        <v>619</v>
      </c>
      <c r="J118" s="75">
        <f>I118/$I$57</f>
        <v>0.0015004532871804568</v>
      </c>
      <c r="K118" s="16"/>
    </row>
    <row r="119" spans="3:11" ht="12.75" customHeight="1">
      <c r="C119" s="20">
        <v>18110</v>
      </c>
      <c r="D119" s="21">
        <v>21912</v>
      </c>
      <c r="E119" s="133">
        <v>1725</v>
      </c>
      <c r="F119" s="139">
        <v>5803</v>
      </c>
      <c r="G119" s="139">
        <v>3199</v>
      </c>
      <c r="H119" s="82">
        <v>11185</v>
      </c>
      <c r="I119" s="16"/>
      <c r="J119" s="73"/>
      <c r="K119" s="16"/>
    </row>
    <row r="120" spans="2:11" ht="18" outlineLevel="1">
      <c r="B120" s="2" t="s">
        <v>55</v>
      </c>
      <c r="C120" s="22">
        <f>C119/$I120</f>
        <v>0.4525011243815901</v>
      </c>
      <c r="D120" s="23">
        <f>SUM(E120:H120)</f>
        <v>0.5474988756184098</v>
      </c>
      <c r="E120" s="132">
        <f>E119/$I120</f>
        <v>0.04310129428814152</v>
      </c>
      <c r="F120" s="138">
        <f>F119/$I120</f>
        <v>0.1449952526110639</v>
      </c>
      <c r="G120" s="138">
        <f>G119/$I120</f>
        <v>0.07993103792913897</v>
      </c>
      <c r="H120" s="83">
        <f>H119/$I120</f>
        <v>0.27947129079006544</v>
      </c>
      <c r="I120" s="74">
        <f>SUM(C119:H119)-D119</f>
        <v>40022</v>
      </c>
      <c r="J120" s="75">
        <f>I120/$I$57</f>
        <v>0.0970131526002201</v>
      </c>
      <c r="K120" s="16"/>
    </row>
    <row r="121" spans="3:11" ht="12.75" customHeight="1">
      <c r="C121" s="20">
        <v>3530</v>
      </c>
      <c r="D121" s="21">
        <v>7350</v>
      </c>
      <c r="E121" s="133">
        <v>366</v>
      </c>
      <c r="F121" s="139">
        <v>2265</v>
      </c>
      <c r="G121" s="139">
        <v>742</v>
      </c>
      <c r="H121" s="82">
        <v>3977</v>
      </c>
      <c r="I121" s="16"/>
      <c r="J121" s="73"/>
      <c r="K121" s="16"/>
    </row>
    <row r="122" spans="2:11" ht="12.75" customHeight="1">
      <c r="B122" s="2" t="s">
        <v>56</v>
      </c>
      <c r="C122" s="22">
        <f>C121/$I122</f>
        <v>0.3244485294117647</v>
      </c>
      <c r="D122" s="23">
        <f>SUM(E122:H122)</f>
        <v>0.6755514705882353</v>
      </c>
      <c r="E122" s="132">
        <f>E121/$I122</f>
        <v>0.03363970588235294</v>
      </c>
      <c r="F122" s="138">
        <f>F121/$I122</f>
        <v>0.20818014705882354</v>
      </c>
      <c r="G122" s="138">
        <f>G121/$I122</f>
        <v>0.0681985294117647</v>
      </c>
      <c r="H122" s="83">
        <f>H121/$I122</f>
        <v>0.3655330882352941</v>
      </c>
      <c r="I122" s="74">
        <f>SUM(C121:H121)-D121</f>
        <v>10880</v>
      </c>
      <c r="J122" s="75">
        <f>I122/$I$57</f>
        <v>0.02637307231748525</v>
      </c>
      <c r="K122" s="16"/>
    </row>
    <row r="123" spans="3:11" ht="12.75" customHeight="1">
      <c r="C123" s="20">
        <v>2802</v>
      </c>
      <c r="D123" s="21">
        <v>3930</v>
      </c>
      <c r="E123" s="133">
        <v>221</v>
      </c>
      <c r="F123" s="139">
        <v>1331</v>
      </c>
      <c r="G123" s="139">
        <v>173</v>
      </c>
      <c r="H123" s="82">
        <v>2205</v>
      </c>
      <c r="I123" s="16"/>
      <c r="J123" s="73"/>
      <c r="K123" s="16"/>
    </row>
    <row r="124" spans="2:11" ht="18" outlineLevel="1">
      <c r="B124" s="2" t="s">
        <v>105</v>
      </c>
      <c r="C124" s="22">
        <f>C123/$I124</f>
        <v>0.41622103386809267</v>
      </c>
      <c r="D124" s="23">
        <f>SUM(E124:H124)</f>
        <v>0.5837789661319073</v>
      </c>
      <c r="E124" s="132">
        <f>E123/$I124</f>
        <v>0.03282828282828283</v>
      </c>
      <c r="F124" s="138">
        <f>F123/$I124</f>
        <v>0.1977124183006536</v>
      </c>
      <c r="G124" s="138">
        <f>G123/$I124</f>
        <v>0.025698158051099228</v>
      </c>
      <c r="H124" s="83">
        <f>H123/$I124</f>
        <v>0.32754010695187163</v>
      </c>
      <c r="I124" s="74">
        <f>SUM(C123:H123)-D123</f>
        <v>6732</v>
      </c>
      <c r="J124" s="75">
        <f>I124/$I$57</f>
        <v>0.016318338496444</v>
      </c>
      <c r="K124" s="16"/>
    </row>
    <row r="125" spans="1:11" ht="12.75" customHeight="1">
      <c r="A125" s="33"/>
      <c r="B125" s="34"/>
      <c r="C125" s="20">
        <v>612</v>
      </c>
      <c r="D125" s="21">
        <v>233</v>
      </c>
      <c r="E125" s="191">
        <v>38</v>
      </c>
      <c r="F125" s="192">
        <v>94</v>
      </c>
      <c r="G125" s="192">
        <v>8</v>
      </c>
      <c r="H125" s="190">
        <v>93</v>
      </c>
      <c r="I125" s="57"/>
      <c r="J125" s="58"/>
      <c r="K125" s="16"/>
    </row>
    <row r="126" spans="1:11" ht="18" outlineLevel="1">
      <c r="A126" s="33"/>
      <c r="B126" s="34" t="s">
        <v>57</v>
      </c>
      <c r="C126" s="22">
        <f>C125/$I126</f>
        <v>0.7242603550295857</v>
      </c>
      <c r="D126" s="23">
        <f>SUM(E126:H126)</f>
        <v>0.2757396449704142</v>
      </c>
      <c r="E126" s="135">
        <f>E125/$I126</f>
        <v>0.04497041420118343</v>
      </c>
      <c r="F126" s="141">
        <f>F125/$I126</f>
        <v>0.11124260355029586</v>
      </c>
      <c r="G126" s="141">
        <f>G125/$I126</f>
        <v>0.009467455621301775</v>
      </c>
      <c r="H126" s="103">
        <f>H125/$I126</f>
        <v>0.11005917159763313</v>
      </c>
      <c r="I126" s="95">
        <f>SUM(C125:H125)-D125</f>
        <v>845</v>
      </c>
      <c r="J126" s="75">
        <f>I126/$I$57</f>
        <v>0.0020482762967164556</v>
      </c>
      <c r="K126" s="16"/>
    </row>
    <row r="127" spans="1:11" ht="12.75" customHeight="1">
      <c r="A127" s="33"/>
      <c r="B127" s="34"/>
      <c r="C127" s="20">
        <v>5007</v>
      </c>
      <c r="D127" s="21">
        <v>10591</v>
      </c>
      <c r="E127" s="191">
        <v>526</v>
      </c>
      <c r="F127" s="192">
        <v>3472</v>
      </c>
      <c r="G127" s="192">
        <v>1656</v>
      </c>
      <c r="H127" s="190">
        <v>4937</v>
      </c>
      <c r="I127" s="57"/>
      <c r="J127" s="58"/>
      <c r="K127" s="16"/>
    </row>
    <row r="128" spans="2:11" ht="18" outlineLevel="1">
      <c r="B128" s="2" t="s">
        <v>58</v>
      </c>
      <c r="C128" s="22">
        <f>C127/$I128</f>
        <v>0.3210026926529042</v>
      </c>
      <c r="D128" s="23">
        <f>SUM(E128:H128)</f>
        <v>0.6789973073470958</v>
      </c>
      <c r="E128" s="132">
        <f>E127/$I128</f>
        <v>0.03372227208616489</v>
      </c>
      <c r="F128" s="138">
        <f>F127/$I128</f>
        <v>0.2225926400820618</v>
      </c>
      <c r="G128" s="138">
        <f>G127/$I128</f>
        <v>0.10616745736632902</v>
      </c>
      <c r="H128" s="83">
        <f>H127/$I128</f>
        <v>0.3165149378125401</v>
      </c>
      <c r="I128" s="74">
        <f>SUM(C127:H127)-D127</f>
        <v>15598</v>
      </c>
      <c r="J128" s="75">
        <f>I128/$I$57</f>
        <v>0.03780948364045358</v>
      </c>
      <c r="K128" s="16"/>
    </row>
    <row r="129" spans="3:11" ht="18" outlineLevel="1">
      <c r="C129" s="20">
        <v>1744</v>
      </c>
      <c r="D129" s="21">
        <v>7275</v>
      </c>
      <c r="E129" s="133">
        <v>230</v>
      </c>
      <c r="F129" s="139">
        <v>1730</v>
      </c>
      <c r="G129" s="139">
        <v>1009</v>
      </c>
      <c r="H129" s="82">
        <v>4306</v>
      </c>
      <c r="I129" s="16"/>
      <c r="J129" s="73"/>
      <c r="K129" s="16"/>
    </row>
    <row r="130" spans="2:11" ht="18" outlineLevel="1">
      <c r="B130" s="2" t="s">
        <v>132</v>
      </c>
      <c r="C130" s="22">
        <f>C129/$I130</f>
        <v>0.19336955316553942</v>
      </c>
      <c r="D130" s="23">
        <f>SUM(E130:H130)</f>
        <v>0.8066304468344605</v>
      </c>
      <c r="E130" s="132">
        <f>E129/$I130</f>
        <v>0.025501718594079167</v>
      </c>
      <c r="F130" s="138">
        <f>F129/$I130</f>
        <v>0.19181727464242154</v>
      </c>
      <c r="G130" s="138">
        <f>G129/$I130</f>
        <v>0.11187493070185164</v>
      </c>
      <c r="H130" s="83">
        <f>H129/$I130</f>
        <v>0.4774365228961082</v>
      </c>
      <c r="I130" s="74">
        <f>SUM(C129:H129)-D129</f>
        <v>9019</v>
      </c>
      <c r="J130" s="75">
        <f>I130/$I$57</f>
        <v>0.021862016473474216</v>
      </c>
      <c r="K130" s="16"/>
    </row>
    <row r="131" spans="3:11" ht="12.75" customHeight="1">
      <c r="C131" s="20">
        <v>926</v>
      </c>
      <c r="D131" s="21">
        <v>745</v>
      </c>
      <c r="E131" s="133">
        <v>47</v>
      </c>
      <c r="F131" s="139">
        <v>265</v>
      </c>
      <c r="G131" s="139">
        <v>28</v>
      </c>
      <c r="H131" s="82">
        <v>405</v>
      </c>
      <c r="I131" s="16"/>
      <c r="J131" s="73"/>
      <c r="K131" s="16"/>
    </row>
    <row r="132" spans="2:11" ht="18" outlineLevel="1">
      <c r="B132" s="2" t="s">
        <v>59</v>
      </c>
      <c r="C132" s="22">
        <f>C131/$I132</f>
        <v>0.5541591861160982</v>
      </c>
      <c r="D132" s="23">
        <f>SUM(E132:H132)</f>
        <v>0.44584081388390184</v>
      </c>
      <c r="E132" s="132">
        <f>E131/$I132</f>
        <v>0.028126870137642132</v>
      </c>
      <c r="F132" s="138">
        <f>F131/$I132</f>
        <v>0.15858767205266308</v>
      </c>
      <c r="G132" s="138">
        <f>G131/$I132</f>
        <v>0.016756433273488927</v>
      </c>
      <c r="H132" s="83">
        <f>H131/$I132</f>
        <v>0.24236983842010773</v>
      </c>
      <c r="I132" s="74">
        <f>SUM(C131:H131)-D131</f>
        <v>1671</v>
      </c>
      <c r="J132" s="75">
        <f>I132/$I$57</f>
        <v>0.0040504966767020084</v>
      </c>
      <c r="K132" s="16"/>
    </row>
    <row r="133" spans="3:11" ht="18" outlineLevel="1">
      <c r="C133" s="20">
        <v>4384</v>
      </c>
      <c r="D133" s="21">
        <v>14464</v>
      </c>
      <c r="E133" s="133">
        <v>500</v>
      </c>
      <c r="F133" s="139">
        <v>3814</v>
      </c>
      <c r="G133" s="139">
        <v>1827</v>
      </c>
      <c r="H133" s="82">
        <v>8323</v>
      </c>
      <c r="I133" s="16"/>
      <c r="J133" s="73"/>
      <c r="K133" s="16"/>
    </row>
    <row r="134" spans="2:11" ht="18" outlineLevel="1">
      <c r="B134" s="2" t="s">
        <v>133</v>
      </c>
      <c r="C134" s="22">
        <f>C133/$I134</f>
        <v>0.23259762308998302</v>
      </c>
      <c r="D134" s="23">
        <f>SUM(E134:H134)</f>
        <v>0.767402376910017</v>
      </c>
      <c r="E134" s="132">
        <f>E133/$I134</f>
        <v>0.026528013582342955</v>
      </c>
      <c r="F134" s="138">
        <f>F133/$I134</f>
        <v>0.20235568760611206</v>
      </c>
      <c r="G134" s="138">
        <f>G133/$I134</f>
        <v>0.09693336162988116</v>
      </c>
      <c r="H134" s="83">
        <f>H133/$I134</f>
        <v>0.44158531409168084</v>
      </c>
      <c r="I134" s="74">
        <f>SUM(C133:H133)-D133</f>
        <v>18848</v>
      </c>
      <c r="J134" s="75">
        <f>I134/$I$57</f>
        <v>0.04568746939705533</v>
      </c>
      <c r="K134" s="16"/>
    </row>
    <row r="135" spans="3:11" ht="12.75" customHeight="1">
      <c r="C135" s="20">
        <v>926</v>
      </c>
      <c r="D135" s="21">
        <v>829</v>
      </c>
      <c r="E135" s="133">
        <v>85</v>
      </c>
      <c r="F135" s="139">
        <v>287</v>
      </c>
      <c r="G135" s="139">
        <v>108</v>
      </c>
      <c r="H135" s="82">
        <v>349</v>
      </c>
      <c r="I135" s="16"/>
      <c r="J135" s="73"/>
      <c r="K135" s="16"/>
    </row>
    <row r="136" spans="2:11" ht="18" outlineLevel="1">
      <c r="B136" s="2" t="s">
        <v>60</v>
      </c>
      <c r="C136" s="22">
        <f>C135/$I136</f>
        <v>0.5276353276353276</v>
      </c>
      <c r="D136" s="23">
        <f>SUM(E136:H136)</f>
        <v>0.4723646723646724</v>
      </c>
      <c r="E136" s="132">
        <f>E135/$I136</f>
        <v>0.04843304843304843</v>
      </c>
      <c r="F136" s="138">
        <f>F135/$I136</f>
        <v>0.16353276353276353</v>
      </c>
      <c r="G136" s="138">
        <f>G135/$I136</f>
        <v>0.06153846153846154</v>
      </c>
      <c r="H136" s="83">
        <f>H135/$I136</f>
        <v>0.19886039886039886</v>
      </c>
      <c r="I136" s="74">
        <f>SUM(C135:H135)-D135</f>
        <v>1755</v>
      </c>
      <c r="J136" s="75">
        <f>I136/$I$57</f>
        <v>0.004254112308564946</v>
      </c>
      <c r="K136" s="16"/>
    </row>
    <row r="137" spans="1:11" s="51" customFormat="1" ht="12.75" customHeight="1">
      <c r="A137" s="1"/>
      <c r="B137" s="2"/>
      <c r="C137" s="20">
        <v>1371</v>
      </c>
      <c r="D137" s="21">
        <v>4123</v>
      </c>
      <c r="E137" s="133">
        <v>172</v>
      </c>
      <c r="F137" s="139">
        <v>1130</v>
      </c>
      <c r="G137" s="139">
        <v>165</v>
      </c>
      <c r="H137" s="82">
        <v>2656</v>
      </c>
      <c r="I137" s="16"/>
      <c r="J137" s="73"/>
      <c r="K137" s="57"/>
    </row>
    <row r="138" spans="1:11" s="51" customFormat="1" ht="18" outlineLevel="1">
      <c r="A138" s="1"/>
      <c r="B138" s="2" t="s">
        <v>61</v>
      </c>
      <c r="C138" s="22">
        <f>C137/$I138</f>
        <v>0.24954495813614852</v>
      </c>
      <c r="D138" s="23">
        <f>SUM(E138:H138)</f>
        <v>0.7504550418638515</v>
      </c>
      <c r="E138" s="132">
        <f>E137/$I138</f>
        <v>0.031306880232981435</v>
      </c>
      <c r="F138" s="138">
        <f>F137/$I138</f>
        <v>0.2056789224608664</v>
      </c>
      <c r="G138" s="138">
        <f>G137/$I138</f>
        <v>0.030032763014197307</v>
      </c>
      <c r="H138" s="83">
        <f>H137/$I138</f>
        <v>0.4834364761558063</v>
      </c>
      <c r="I138" s="74">
        <f>SUM(C137:H137)-D137</f>
        <v>5494</v>
      </c>
      <c r="J138" s="75">
        <f>I138/$I$57</f>
        <v>0.013317431922083085</v>
      </c>
      <c r="K138" s="57"/>
    </row>
    <row r="139" spans="1:11" s="51" customFormat="1" ht="12.75" customHeight="1">
      <c r="A139" s="1"/>
      <c r="B139" s="2"/>
      <c r="C139" s="20">
        <v>6514</v>
      </c>
      <c r="D139" s="21">
        <v>12216</v>
      </c>
      <c r="E139" s="133">
        <v>536</v>
      </c>
      <c r="F139" s="139">
        <v>4892</v>
      </c>
      <c r="G139" s="139">
        <v>634</v>
      </c>
      <c r="H139" s="82">
        <v>6154</v>
      </c>
      <c r="I139" s="16"/>
      <c r="J139" s="73"/>
      <c r="K139" s="57"/>
    </row>
    <row r="140" spans="2:11" ht="18" outlineLevel="1">
      <c r="B140" s="2" t="s">
        <v>62</v>
      </c>
      <c r="C140" s="22">
        <f>C139/$I140</f>
        <v>0.34778430325680726</v>
      </c>
      <c r="D140" s="23">
        <f>SUM(E140:H140)</f>
        <v>0.6522156967431927</v>
      </c>
      <c r="E140" s="132">
        <f>E139/$I140</f>
        <v>0.028617191671115857</v>
      </c>
      <c r="F140" s="138">
        <f>F139/$I140</f>
        <v>0.2611852642819007</v>
      </c>
      <c r="G140" s="138">
        <f>G139/$I140</f>
        <v>0.03384943940202883</v>
      </c>
      <c r="H140" s="83">
        <f>H139/$I140</f>
        <v>0.32856380138814734</v>
      </c>
      <c r="I140" s="74">
        <f>SUM(C139:H139)-D139</f>
        <v>18730</v>
      </c>
      <c r="J140" s="75">
        <f>I140/$I$57</f>
        <v>0.04540143791420025</v>
      </c>
      <c r="K140" s="16"/>
    </row>
    <row r="141" spans="3:11" ht="12.75" customHeight="1">
      <c r="C141" s="20">
        <v>5193</v>
      </c>
      <c r="D141" s="21">
        <v>5353</v>
      </c>
      <c r="E141" s="133">
        <v>266</v>
      </c>
      <c r="F141" s="139">
        <v>2167</v>
      </c>
      <c r="G141" s="139">
        <v>107</v>
      </c>
      <c r="H141" s="82">
        <v>2813</v>
      </c>
      <c r="I141" s="16"/>
      <c r="J141" s="73"/>
      <c r="K141" s="16"/>
    </row>
    <row r="142" spans="2:11" ht="12.75" customHeight="1">
      <c r="B142" s="2" t="s">
        <v>63</v>
      </c>
      <c r="C142" s="22">
        <f>C141/$I142</f>
        <v>0.4924141854731652</v>
      </c>
      <c r="D142" s="23">
        <f>SUM(E142:H142)</f>
        <v>0.5075858145268348</v>
      </c>
      <c r="E142" s="132">
        <f>E141/$I142</f>
        <v>0.025222833301725773</v>
      </c>
      <c r="F142" s="138">
        <f>F141/$I142</f>
        <v>0.20548075099563815</v>
      </c>
      <c r="G142" s="138">
        <f>G141/$I142</f>
        <v>0.010146026929641571</v>
      </c>
      <c r="H142" s="83">
        <f>H141/$I142</f>
        <v>0.26673620329982933</v>
      </c>
      <c r="I142" s="74">
        <f>SUM(C141:H141)-D141</f>
        <v>10546</v>
      </c>
      <c r="J142" s="75">
        <f>I142/$I$57</f>
        <v>0.025563457781268333</v>
      </c>
      <c r="K142" s="16"/>
    </row>
    <row r="143" spans="3:11" ht="12.75" customHeight="1">
      <c r="C143" s="20">
        <v>3020</v>
      </c>
      <c r="D143" s="21">
        <v>8324</v>
      </c>
      <c r="E143" s="133">
        <v>367</v>
      </c>
      <c r="F143" s="139">
        <v>2186</v>
      </c>
      <c r="G143" s="139">
        <v>1146</v>
      </c>
      <c r="H143" s="82">
        <v>4625</v>
      </c>
      <c r="I143" s="16"/>
      <c r="J143" s="73"/>
      <c r="K143" s="16"/>
    </row>
    <row r="144" spans="2:11" ht="12.75" customHeight="1">
      <c r="B144" s="2" t="s">
        <v>134</v>
      </c>
      <c r="C144" s="22">
        <f>C143/$I144</f>
        <v>0.2662200282087447</v>
      </c>
      <c r="D144" s="23">
        <f>SUM(E144:H144)</f>
        <v>0.7337799717912553</v>
      </c>
      <c r="E144" s="132">
        <f>E143/$I144</f>
        <v>0.03235190409026798</v>
      </c>
      <c r="F144" s="138">
        <f>F143/$I144</f>
        <v>0.19270098730606489</v>
      </c>
      <c r="G144" s="138">
        <f>G143/$I144</f>
        <v>0.10102256699576868</v>
      </c>
      <c r="H144" s="83">
        <f>H143/$I144</f>
        <v>0.40770451339915376</v>
      </c>
      <c r="I144" s="74">
        <f>SUM(C143:H143)-D143</f>
        <v>11344</v>
      </c>
      <c r="J144" s="75">
        <f>I144/$I$57</f>
        <v>0.02749780628396624</v>
      </c>
      <c r="K144" s="16"/>
    </row>
    <row r="145" spans="3:11" ht="12.75" customHeight="1">
      <c r="C145" s="20">
        <v>1664</v>
      </c>
      <c r="D145" s="21">
        <v>1413</v>
      </c>
      <c r="E145" s="133">
        <v>125</v>
      </c>
      <c r="F145" s="139">
        <v>597</v>
      </c>
      <c r="G145" s="139">
        <v>180</v>
      </c>
      <c r="H145" s="82">
        <v>511</v>
      </c>
      <c r="I145" s="16"/>
      <c r="J145" s="73"/>
      <c r="K145" s="16"/>
    </row>
    <row r="146" spans="2:11" ht="18" outlineLevel="1">
      <c r="B146" s="2" t="s">
        <v>366</v>
      </c>
      <c r="C146" s="22">
        <f>C145/$I146</f>
        <v>0.5407864803379916</v>
      </c>
      <c r="D146" s="23">
        <f>SUM(E146:H146)</f>
        <v>0.4592135196620084</v>
      </c>
      <c r="E146" s="132">
        <f>E145/$I146</f>
        <v>0.04062398440038999</v>
      </c>
      <c r="F146" s="138">
        <f>F145/$I146</f>
        <v>0.1940201494962626</v>
      </c>
      <c r="G146" s="138">
        <f>G145/$I146</f>
        <v>0.05849853753656158</v>
      </c>
      <c r="H146" s="83">
        <f>H145/$I146</f>
        <v>0.16607084822879428</v>
      </c>
      <c r="I146" s="74">
        <f>SUM(C145:H145)-D145</f>
        <v>3077</v>
      </c>
      <c r="J146" s="75">
        <f>I146/$I$57</f>
        <v>0.007458634514788797</v>
      </c>
      <c r="K146" s="16"/>
    </row>
    <row r="147" spans="3:11" ht="12.75" customHeight="1">
      <c r="C147" s="20">
        <v>1048</v>
      </c>
      <c r="D147" s="21">
        <v>1239</v>
      </c>
      <c r="E147" s="133">
        <v>83</v>
      </c>
      <c r="F147" s="139">
        <v>625</v>
      </c>
      <c r="G147" s="139">
        <v>22</v>
      </c>
      <c r="H147" s="82">
        <v>509</v>
      </c>
      <c r="I147" s="16"/>
      <c r="J147" s="73"/>
      <c r="K147" s="16"/>
    </row>
    <row r="148" spans="2:11" ht="12.75" customHeight="1">
      <c r="B148" s="2" t="s">
        <v>64</v>
      </c>
      <c r="C148" s="22">
        <f>C147/$I148</f>
        <v>0.45824223874070835</v>
      </c>
      <c r="D148" s="23">
        <f>SUM(E148:H148)</f>
        <v>0.5417577612592916</v>
      </c>
      <c r="E148" s="132">
        <f>E147/$I148</f>
        <v>0.036292085701792744</v>
      </c>
      <c r="F148" s="138">
        <f>F147/$I148</f>
        <v>0.27328377787494534</v>
      </c>
      <c r="G148" s="138">
        <f>G147/$I148</f>
        <v>0.009619588981198076</v>
      </c>
      <c r="H148" s="83">
        <f>H147/$I148</f>
        <v>0.2225623087013555</v>
      </c>
      <c r="I148" s="74">
        <f>SUM(C147:H147)-D147</f>
        <v>2287</v>
      </c>
      <c r="J148" s="75">
        <f>I148/$I$57</f>
        <v>0.0055436779770302175</v>
      </c>
      <c r="K148" s="16"/>
    </row>
    <row r="149" spans="3:11" ht="12.75" customHeight="1">
      <c r="C149" s="59">
        <v>1930</v>
      </c>
      <c r="D149" s="60">
        <v>3352</v>
      </c>
      <c r="E149" s="134">
        <v>269</v>
      </c>
      <c r="F149" s="140">
        <v>1116</v>
      </c>
      <c r="G149" s="140">
        <v>263</v>
      </c>
      <c r="H149" s="85">
        <v>1704</v>
      </c>
      <c r="I149" s="16"/>
      <c r="J149" s="73"/>
      <c r="K149" s="16"/>
    </row>
    <row r="150" spans="2:11" ht="18" outlineLevel="1" thickBot="1">
      <c r="B150" s="2" t="s">
        <v>96</v>
      </c>
      <c r="C150" s="24">
        <f>C149/$I150</f>
        <v>0.36539189700870883</v>
      </c>
      <c r="D150" s="25">
        <f>SUM(E150:H150)</f>
        <v>0.6346081029912912</v>
      </c>
      <c r="E150" s="148">
        <f>E149/$I150</f>
        <v>0.050927678909503976</v>
      </c>
      <c r="F150" s="150">
        <f>F149/$I150</f>
        <v>0.21128360469519122</v>
      </c>
      <c r="G150" s="150">
        <f>G149/$I150</f>
        <v>0.04979174555092768</v>
      </c>
      <c r="H150" s="84">
        <f>H149/$I150</f>
        <v>0.32260507383566833</v>
      </c>
      <c r="I150" s="74">
        <f>SUM(C149:H149)-D149</f>
        <v>5282</v>
      </c>
      <c r="J150" s="75">
        <f>I150/$I$57</f>
        <v>0.01280354485119091</v>
      </c>
      <c r="K150" s="16"/>
    </row>
    <row r="151" spans="2:11" ht="12.75" customHeight="1" thickBot="1">
      <c r="B151" s="56"/>
      <c r="C151" s="36"/>
      <c r="D151" s="36"/>
      <c r="E151" s="36"/>
      <c r="F151" s="36"/>
      <c r="G151" s="36"/>
      <c r="H151" s="36"/>
      <c r="I151" s="57"/>
      <c r="J151" s="73"/>
      <c r="K151" s="16"/>
    </row>
    <row r="152" spans="3:10" ht="12.75" customHeight="1">
      <c r="C152" s="49">
        <v>3664</v>
      </c>
      <c r="D152" s="50">
        <v>19846</v>
      </c>
      <c r="E152" s="131">
        <v>487</v>
      </c>
      <c r="F152" s="137">
        <v>3865</v>
      </c>
      <c r="G152" s="137">
        <v>3106</v>
      </c>
      <c r="H152" s="92">
        <v>12388</v>
      </c>
      <c r="I152" s="93"/>
      <c r="J152" s="196"/>
    </row>
    <row r="153" spans="2:10" ht="18" thickBot="1">
      <c r="B153" s="2" t="s">
        <v>28</v>
      </c>
      <c r="C153" s="26">
        <f>C152/$I153</f>
        <v>0.15584857507443642</v>
      </c>
      <c r="D153" s="28">
        <f>SUM(E153:H153)</f>
        <v>0.8441514249255636</v>
      </c>
      <c r="E153" s="153">
        <f>E152/$I153</f>
        <v>0.020714589536367504</v>
      </c>
      <c r="F153" s="154">
        <f>F152/$I153</f>
        <v>0.16439812845597618</v>
      </c>
      <c r="G153" s="154">
        <f>G152/$I153</f>
        <v>0.1321139940450872</v>
      </c>
      <c r="H153" s="101">
        <f>H152/$I153</f>
        <v>0.5269247128881327</v>
      </c>
      <c r="I153" s="79">
        <f>SUM(C152:H152)-D152</f>
        <v>23510</v>
      </c>
      <c r="J153" s="78"/>
    </row>
    <row r="154" spans="1:11" ht="13.5" thickBot="1">
      <c r="A154" s="427" t="s">
        <v>112</v>
      </c>
      <c r="B154" s="428"/>
      <c r="H154" s="16"/>
      <c r="I154" s="96"/>
      <c r="J154" s="73"/>
      <c r="K154" s="16"/>
    </row>
    <row r="155" spans="3:11" ht="12.75" customHeight="1">
      <c r="C155" s="36"/>
      <c r="D155" s="36"/>
      <c r="E155" s="4"/>
      <c r="F155" s="4"/>
      <c r="G155" s="4"/>
      <c r="H155" s="4"/>
      <c r="I155" s="16"/>
      <c r="J155" s="73"/>
      <c r="K155" s="16"/>
    </row>
    <row r="156" spans="1:11" ht="18" thickBot="1">
      <c r="A156" s="1" t="s">
        <v>9</v>
      </c>
      <c r="H156" s="16"/>
      <c r="I156" s="16"/>
      <c r="J156" s="73"/>
      <c r="K156" s="16"/>
    </row>
    <row r="157" spans="3:11" ht="12.75" customHeight="1">
      <c r="C157" s="49">
        <v>19</v>
      </c>
      <c r="D157" s="50">
        <v>13</v>
      </c>
      <c r="E157" s="131">
        <v>3</v>
      </c>
      <c r="F157" s="137">
        <v>4</v>
      </c>
      <c r="G157" s="137">
        <v>5</v>
      </c>
      <c r="H157" s="92">
        <v>0</v>
      </c>
      <c r="I157" s="76"/>
      <c r="J157" s="196"/>
      <c r="K157" s="16"/>
    </row>
    <row r="158" spans="2:11" ht="18" thickBot="1">
      <c r="B158" s="2" t="s">
        <v>3</v>
      </c>
      <c r="C158" s="26">
        <f>C157/$I158</f>
        <v>0.59375</v>
      </c>
      <c r="D158" s="28">
        <f>SUM(E158:H158)</f>
        <v>0.375</v>
      </c>
      <c r="E158" s="153">
        <f>E157/$I158</f>
        <v>0.09375</v>
      </c>
      <c r="F158" s="154">
        <f>F157/$I158</f>
        <v>0.125</v>
      </c>
      <c r="G158" s="154">
        <f>G157/$I158</f>
        <v>0.15625</v>
      </c>
      <c r="H158" s="101">
        <f>H157/$I158</f>
        <v>0</v>
      </c>
      <c r="I158" s="74">
        <f>SUM(C157:D157)</f>
        <v>32</v>
      </c>
      <c r="J158" s="73"/>
      <c r="K158" s="16"/>
    </row>
    <row r="159" spans="1:11" ht="13.5" thickBot="1">
      <c r="A159" s="427" t="s">
        <v>113</v>
      </c>
      <c r="B159" s="428"/>
      <c r="I159" s="16"/>
      <c r="J159" s="73"/>
      <c r="K159" s="16"/>
    </row>
    <row r="160" spans="1:11" ht="13.5" thickBot="1">
      <c r="A160" s="32"/>
      <c r="B160" s="32"/>
      <c r="I160" s="16"/>
      <c r="J160" s="73"/>
      <c r="K160" s="16"/>
    </row>
    <row r="161" spans="3:11" ht="12.75" customHeight="1">
      <c r="C161" s="49">
        <v>40</v>
      </c>
      <c r="D161" s="50">
        <v>23</v>
      </c>
      <c r="E161" s="131">
        <v>4</v>
      </c>
      <c r="F161" s="137">
        <v>13</v>
      </c>
      <c r="G161" s="137">
        <v>0</v>
      </c>
      <c r="H161" s="92">
        <v>6</v>
      </c>
      <c r="I161" s="76"/>
      <c r="J161" s="196"/>
      <c r="K161" s="16"/>
    </row>
    <row r="162" spans="2:11" ht="18" thickBot="1">
      <c r="B162" s="2" t="s">
        <v>4</v>
      </c>
      <c r="C162" s="26">
        <f>C161/$I162</f>
        <v>0.6349206349206349</v>
      </c>
      <c r="D162" s="28">
        <f>SUM(E162:H162)</f>
        <v>0.36507936507936506</v>
      </c>
      <c r="E162" s="153">
        <f>E161/$I162</f>
        <v>0.06349206349206349</v>
      </c>
      <c r="F162" s="154">
        <f>F161/$I162</f>
        <v>0.20634920634920634</v>
      </c>
      <c r="G162" s="154">
        <f>G161/$I162</f>
        <v>0</v>
      </c>
      <c r="H162" s="101">
        <f>H161/$I162</f>
        <v>0.09523809523809523</v>
      </c>
      <c r="I162" s="74">
        <f>SUM(C161:D161)</f>
        <v>63</v>
      </c>
      <c r="J162" s="73"/>
      <c r="K162" s="16"/>
    </row>
    <row r="163" spans="1:11" ht="13.5" thickBot="1">
      <c r="A163" s="427" t="s">
        <v>127</v>
      </c>
      <c r="B163" s="428"/>
      <c r="I163" s="16"/>
      <c r="J163" s="73"/>
      <c r="K163" s="16"/>
    </row>
    <row r="164" spans="1:11" s="51" customFormat="1" ht="13.5" thickBot="1">
      <c r="A164" s="32"/>
      <c r="B164" s="32"/>
      <c r="I164" s="57"/>
      <c r="J164" s="58"/>
      <c r="K164" s="57"/>
    </row>
    <row r="165" spans="3:11" ht="12.75" customHeight="1">
      <c r="C165" s="124">
        <v>16</v>
      </c>
      <c r="D165" s="125">
        <v>11</v>
      </c>
      <c r="E165" s="147">
        <v>3</v>
      </c>
      <c r="F165" s="149">
        <v>5</v>
      </c>
      <c r="G165" s="155">
        <v>0</v>
      </c>
      <c r="H165" s="126">
        <v>3</v>
      </c>
      <c r="I165" s="41"/>
      <c r="J165" s="196"/>
      <c r="K165" s="16"/>
    </row>
    <row r="166" spans="2:11" ht="18" thickBot="1">
      <c r="B166" s="2" t="s">
        <v>5</v>
      </c>
      <c r="C166" s="26">
        <f>C165/$I166</f>
        <v>0.5925925925925926</v>
      </c>
      <c r="D166" s="28">
        <f>SUM(E166:H166)</f>
        <v>0.4074074074074074</v>
      </c>
      <c r="E166" s="153">
        <f>E165/$I166</f>
        <v>0.1111111111111111</v>
      </c>
      <c r="F166" s="154">
        <f>F165/$I166</f>
        <v>0.18518518518518517</v>
      </c>
      <c r="G166" s="156">
        <f>G165/$I166</f>
        <v>0</v>
      </c>
      <c r="H166" s="101">
        <f>H165/$I166</f>
        <v>0.1111111111111111</v>
      </c>
      <c r="I166" s="74">
        <f>SUM(C165:H165)-D165</f>
        <v>27</v>
      </c>
      <c r="J166" s="73"/>
      <c r="K166" s="16"/>
    </row>
    <row r="167" spans="1:11" s="15" customFormat="1" ht="13.5" thickBot="1">
      <c r="A167" s="427" t="s">
        <v>139</v>
      </c>
      <c r="B167" s="428"/>
      <c r="I167" s="68"/>
      <c r="J167" s="73"/>
      <c r="K167" s="68"/>
    </row>
    <row r="168" spans="1:11" s="69" customFormat="1" ht="13.5" thickBot="1">
      <c r="A168" s="32"/>
      <c r="B168" s="32"/>
      <c r="I168" s="66"/>
      <c r="J168" s="58"/>
      <c r="K168" s="66"/>
    </row>
    <row r="169" spans="3:11" ht="12.75" customHeight="1">
      <c r="C169" s="49">
        <v>16</v>
      </c>
      <c r="D169" s="50">
        <v>9</v>
      </c>
      <c r="E169" s="131">
        <v>1</v>
      </c>
      <c r="F169" s="137">
        <v>3</v>
      </c>
      <c r="G169" s="137">
        <v>0</v>
      </c>
      <c r="H169" s="92">
        <v>5</v>
      </c>
      <c r="I169" s="76"/>
      <c r="J169" s="196"/>
      <c r="K169" s="16"/>
    </row>
    <row r="170" spans="2:11" ht="18" thickBot="1">
      <c r="B170" s="2" t="s">
        <v>88</v>
      </c>
      <c r="C170" s="26">
        <f>C169/$I170</f>
        <v>0.64</v>
      </c>
      <c r="D170" s="28">
        <f>SUM(E170:H170)</f>
        <v>0.36</v>
      </c>
      <c r="E170" s="153">
        <f>E169/$I170</f>
        <v>0.04</v>
      </c>
      <c r="F170" s="154">
        <f>F169/$I170</f>
        <v>0.12</v>
      </c>
      <c r="G170" s="154">
        <f>G169/$I170</f>
        <v>0</v>
      </c>
      <c r="H170" s="101">
        <f>H169/$I170</f>
        <v>0.2</v>
      </c>
      <c r="I170" s="74">
        <f>SUM(C169:H169)-D169</f>
        <v>25</v>
      </c>
      <c r="J170" s="75"/>
      <c r="K170" s="16"/>
    </row>
    <row r="171" spans="1:11" s="15" customFormat="1" ht="13.5" thickBot="1">
      <c r="A171" s="427" t="s">
        <v>114</v>
      </c>
      <c r="B171" s="428"/>
      <c r="C171" s="14"/>
      <c r="D171" s="12"/>
      <c r="E171" s="12"/>
      <c r="F171" s="12"/>
      <c r="G171" s="12"/>
      <c r="H171" s="12"/>
      <c r="I171" s="74"/>
      <c r="J171" s="75"/>
      <c r="K171" s="68"/>
    </row>
    <row r="172" spans="1:11" s="69" customFormat="1" ht="13.5" thickBot="1">
      <c r="A172" s="32"/>
      <c r="B172" s="81" t="s">
        <v>97</v>
      </c>
      <c r="C172" s="66"/>
      <c r="D172" s="66"/>
      <c r="E172" s="66"/>
      <c r="F172" s="66"/>
      <c r="G172" s="66"/>
      <c r="I172" s="80"/>
      <c r="J172" s="58"/>
      <c r="K172" s="66"/>
    </row>
    <row r="173" spans="3:11" ht="12.75" customHeight="1">
      <c r="C173" s="49">
        <v>9</v>
      </c>
      <c r="D173" s="50">
        <v>5</v>
      </c>
      <c r="E173" s="131">
        <v>0</v>
      </c>
      <c r="F173" s="137">
        <v>3</v>
      </c>
      <c r="G173" s="137">
        <v>0</v>
      </c>
      <c r="H173" s="92">
        <v>2</v>
      </c>
      <c r="I173" s="76"/>
      <c r="J173" s="196"/>
      <c r="K173" s="16"/>
    </row>
    <row r="174" spans="2:11" ht="18" thickBot="1">
      <c r="B174" s="2" t="s">
        <v>89</v>
      </c>
      <c r="C174" s="26">
        <f>C173/$I174</f>
        <v>0.6428571428571429</v>
      </c>
      <c r="D174" s="28">
        <f>SUM(E174:H174)</f>
        <v>0.3571428571428571</v>
      </c>
      <c r="E174" s="153">
        <f>E173/$I174</f>
        <v>0</v>
      </c>
      <c r="F174" s="154">
        <f>F173/$I174</f>
        <v>0.21428571428571427</v>
      </c>
      <c r="G174" s="154">
        <f>G173/$I174</f>
        <v>0</v>
      </c>
      <c r="H174" s="101">
        <f>H173/$I174</f>
        <v>0.14285714285714285</v>
      </c>
      <c r="I174" s="74">
        <f>SUM(C173:H173)-D173</f>
        <v>14</v>
      </c>
      <c r="J174" s="75"/>
      <c r="K174" s="16"/>
    </row>
    <row r="175" spans="1:11" s="15" customFormat="1" ht="13.5" thickBot="1">
      <c r="A175" s="427" t="s">
        <v>114</v>
      </c>
      <c r="B175" s="428"/>
      <c r="C175" s="14"/>
      <c r="D175" s="12"/>
      <c r="E175" s="12"/>
      <c r="F175" s="12"/>
      <c r="G175" s="12"/>
      <c r="H175" s="12"/>
      <c r="I175" s="74"/>
      <c r="J175" s="75"/>
      <c r="K175" s="68"/>
    </row>
    <row r="176" spans="1:11" s="69" customFormat="1" ht="13.5" thickBot="1">
      <c r="A176" s="32"/>
      <c r="B176" s="81"/>
      <c r="C176" s="66"/>
      <c r="D176" s="66"/>
      <c r="E176" s="66"/>
      <c r="F176" s="66"/>
      <c r="G176" s="66"/>
      <c r="H176" s="66"/>
      <c r="I176" s="80"/>
      <c r="J176" s="58"/>
      <c r="K176" s="66"/>
    </row>
    <row r="177" spans="3:11" ht="12.75" customHeight="1">
      <c r="C177" s="49">
        <v>7</v>
      </c>
      <c r="D177" s="50">
        <v>2</v>
      </c>
      <c r="E177" s="131">
        <v>0</v>
      </c>
      <c r="F177" s="137">
        <v>0</v>
      </c>
      <c r="G177" s="137">
        <v>0</v>
      </c>
      <c r="H177" s="92">
        <v>2</v>
      </c>
      <c r="I177" s="76"/>
      <c r="J177" s="196"/>
      <c r="K177" s="16"/>
    </row>
    <row r="178" spans="2:11" ht="18" thickBot="1">
      <c r="B178" s="2" t="s">
        <v>90</v>
      </c>
      <c r="C178" s="26">
        <f>C177/$I178</f>
        <v>0.7777777777777778</v>
      </c>
      <c r="D178" s="28">
        <f>SUM(E178:H178)</f>
        <v>0.2222222222222222</v>
      </c>
      <c r="E178" s="153">
        <f>E177/$I178</f>
        <v>0</v>
      </c>
      <c r="F178" s="154">
        <f>F177/$I178</f>
        <v>0</v>
      </c>
      <c r="G178" s="154">
        <f>G177/$I178</f>
        <v>0</v>
      </c>
      <c r="H178" s="101">
        <f>H177/$I178</f>
        <v>0.2222222222222222</v>
      </c>
      <c r="I178" s="74">
        <f>SUM(C177:H177)-D177</f>
        <v>9</v>
      </c>
      <c r="J178" s="75"/>
      <c r="K178" s="16"/>
    </row>
    <row r="179" spans="1:11" s="15" customFormat="1" ht="13.5" thickBot="1">
      <c r="A179" s="427" t="s">
        <v>114</v>
      </c>
      <c r="B179" s="428"/>
      <c r="C179" s="14"/>
      <c r="D179" s="12"/>
      <c r="E179" s="12"/>
      <c r="F179" s="12"/>
      <c r="G179" s="12"/>
      <c r="H179" s="12"/>
      <c r="I179" s="74"/>
      <c r="J179" s="75"/>
      <c r="K179" s="68"/>
    </row>
    <row r="180" spans="1:11" s="69" customFormat="1" ht="13.5" thickBot="1">
      <c r="A180" s="32"/>
      <c r="B180" s="81" t="s">
        <v>91</v>
      </c>
      <c r="C180" s="66"/>
      <c r="D180" s="66"/>
      <c r="E180" s="66"/>
      <c r="F180" s="66"/>
      <c r="G180" s="66"/>
      <c r="H180" s="66"/>
      <c r="I180" s="80"/>
      <c r="J180" s="58"/>
      <c r="K180" s="66"/>
    </row>
    <row r="181" spans="3:11" ht="12.75" customHeight="1">
      <c r="C181" s="49">
        <v>9</v>
      </c>
      <c r="D181" s="50">
        <v>9</v>
      </c>
      <c r="E181" s="131">
        <v>1</v>
      </c>
      <c r="F181" s="137">
        <v>4</v>
      </c>
      <c r="G181" s="137">
        <v>2</v>
      </c>
      <c r="H181" s="92">
        <v>2</v>
      </c>
      <c r="I181" s="76"/>
      <c r="J181" s="196"/>
      <c r="K181" s="16"/>
    </row>
    <row r="182" spans="2:11" ht="18" thickBot="1">
      <c r="B182" s="2" t="s">
        <v>6</v>
      </c>
      <c r="C182" s="26">
        <f>C181/$I182</f>
        <v>0.5</v>
      </c>
      <c r="D182" s="28">
        <f>SUM(E182:H182)</f>
        <v>0.5</v>
      </c>
      <c r="E182" s="153">
        <f>E181/$I182</f>
        <v>0.05555555555555555</v>
      </c>
      <c r="F182" s="154">
        <f>F181/$I182</f>
        <v>0.2222222222222222</v>
      </c>
      <c r="G182" s="154">
        <f>G181/$I182</f>
        <v>0.1111111111111111</v>
      </c>
      <c r="H182" s="101">
        <f>H181/$I182</f>
        <v>0.1111111111111111</v>
      </c>
      <c r="I182" s="74">
        <f>SUM(C181:H181)-D181</f>
        <v>18</v>
      </c>
      <c r="J182" s="75"/>
      <c r="K182" s="16"/>
    </row>
    <row r="183" spans="1:11" s="15" customFormat="1" ht="13.5" thickBot="1">
      <c r="A183" s="427" t="s">
        <v>115</v>
      </c>
      <c r="B183" s="428"/>
      <c r="C183" s="14"/>
      <c r="D183" s="12"/>
      <c r="E183" s="12"/>
      <c r="F183" s="12"/>
      <c r="G183" s="12"/>
      <c r="H183" s="12"/>
      <c r="I183" s="74"/>
      <c r="J183" s="75"/>
      <c r="K183" s="68"/>
    </row>
    <row r="184" spans="3:11" ht="12.75" customHeight="1" thickBot="1">
      <c r="C184" s="7"/>
      <c r="D184" s="7"/>
      <c r="E184" s="7"/>
      <c r="F184" s="7"/>
      <c r="G184" s="7"/>
      <c r="H184" s="7"/>
      <c r="I184" s="16"/>
      <c r="J184" s="73"/>
      <c r="K184" s="16"/>
    </row>
    <row r="185" spans="3:11" ht="12.75" customHeight="1">
      <c r="C185" s="49">
        <v>9</v>
      </c>
      <c r="D185" s="50">
        <v>10</v>
      </c>
      <c r="E185" s="131">
        <v>2</v>
      </c>
      <c r="F185" s="137">
        <v>3</v>
      </c>
      <c r="G185" s="137">
        <v>2</v>
      </c>
      <c r="H185" s="92">
        <v>3</v>
      </c>
      <c r="I185" s="76"/>
      <c r="J185" s="196"/>
      <c r="K185" s="16"/>
    </row>
    <row r="186" spans="2:11" ht="18" thickBot="1">
      <c r="B186" s="2" t="s">
        <v>98</v>
      </c>
      <c r="C186" s="26">
        <f>C185/(C185+D185)</f>
        <v>0.47368421052631576</v>
      </c>
      <c r="D186" s="28">
        <f>D185/(C185+D185)</f>
        <v>0.5263157894736842</v>
      </c>
      <c r="E186" s="153">
        <f>E185/$I186</f>
        <v>0.10526315789473684</v>
      </c>
      <c r="F186" s="154">
        <f>F185/$I186</f>
        <v>0.15789473684210525</v>
      </c>
      <c r="G186" s="154">
        <f>G185/$I186</f>
        <v>0.10526315789473684</v>
      </c>
      <c r="H186" s="101">
        <f>H185/$I186</f>
        <v>0.15789473684210525</v>
      </c>
      <c r="I186" s="74">
        <f>SUM(C185:H185)-D185</f>
        <v>19</v>
      </c>
      <c r="J186" s="75"/>
      <c r="K186" s="16"/>
    </row>
    <row r="187" spans="1:11" s="15" customFormat="1" ht="13.5" thickBot="1">
      <c r="A187" s="427" t="s">
        <v>116</v>
      </c>
      <c r="B187" s="428"/>
      <c r="C187" s="14"/>
      <c r="D187" s="12"/>
      <c r="E187" s="12"/>
      <c r="F187" s="12"/>
      <c r="G187" s="12"/>
      <c r="H187" s="12"/>
      <c r="I187" s="74"/>
      <c r="J187" s="75"/>
      <c r="K187" s="68"/>
    </row>
    <row r="188" spans="3:11" ht="12.75" customHeight="1" thickBot="1">
      <c r="C188" s="5"/>
      <c r="D188" s="5"/>
      <c r="E188" s="5"/>
      <c r="F188" s="5"/>
      <c r="G188" s="5"/>
      <c r="H188" s="5"/>
      <c r="I188" s="41"/>
      <c r="J188" s="73"/>
      <c r="K188" s="16"/>
    </row>
    <row r="189" spans="3:11" ht="12.75" customHeight="1">
      <c r="C189" s="49">
        <v>476</v>
      </c>
      <c r="D189" s="50">
        <v>512</v>
      </c>
      <c r="E189" s="131">
        <v>58</v>
      </c>
      <c r="F189" s="137">
        <v>251</v>
      </c>
      <c r="G189" s="137">
        <v>29</v>
      </c>
      <c r="H189" s="92">
        <v>174</v>
      </c>
      <c r="I189" s="76"/>
      <c r="J189" s="196"/>
      <c r="K189" s="16"/>
    </row>
    <row r="190" spans="2:11" ht="18" thickBot="1">
      <c r="B190" s="2" t="s">
        <v>7</v>
      </c>
      <c r="C190" s="26">
        <f>C189/$I190</f>
        <v>0.4817813765182186</v>
      </c>
      <c r="D190" s="28">
        <f>SUM(E190:H190)</f>
        <v>0.5182186234817814</v>
      </c>
      <c r="E190" s="153">
        <f>E189/$I190</f>
        <v>0.058704453441295545</v>
      </c>
      <c r="F190" s="154">
        <f>F189/$I190</f>
        <v>0.2540485829959514</v>
      </c>
      <c r="G190" s="154">
        <f>G189/$I190</f>
        <v>0.029352226720647773</v>
      </c>
      <c r="H190" s="101">
        <f>H189/$I190</f>
        <v>0.17611336032388664</v>
      </c>
      <c r="I190" s="74">
        <f>SUM(C189:H189)-D189</f>
        <v>988</v>
      </c>
      <c r="J190" s="75"/>
      <c r="K190" s="16"/>
    </row>
    <row r="191" spans="1:11" ht="13.5" thickBot="1">
      <c r="A191" s="427" t="s">
        <v>117</v>
      </c>
      <c r="B191" s="428"/>
      <c r="I191" s="76"/>
      <c r="J191" s="75"/>
      <c r="K191" s="16"/>
    </row>
    <row r="192" spans="9:11" ht="19.5" customHeight="1">
      <c r="I192" s="16"/>
      <c r="J192" s="73"/>
      <c r="K192" s="16"/>
    </row>
    <row r="193" spans="1:11" ht="18" thickBot="1">
      <c r="A193" s="1" t="s">
        <v>136</v>
      </c>
      <c r="C193" s="7"/>
      <c r="D193" s="7"/>
      <c r="E193" s="7"/>
      <c r="F193" s="7"/>
      <c r="G193" s="7"/>
      <c r="H193" s="7"/>
      <c r="I193" s="16"/>
      <c r="J193" s="73"/>
      <c r="K193" s="16"/>
    </row>
    <row r="194" spans="3:11" ht="18">
      <c r="C194" s="49">
        <v>291</v>
      </c>
      <c r="D194" s="50">
        <v>769</v>
      </c>
      <c r="E194" s="131">
        <v>87</v>
      </c>
      <c r="F194" s="137">
        <v>280</v>
      </c>
      <c r="G194" s="137">
        <v>41</v>
      </c>
      <c r="H194" s="92">
        <v>361</v>
      </c>
      <c r="I194" s="76"/>
      <c r="J194" s="196"/>
      <c r="K194" s="16"/>
    </row>
    <row r="195" spans="2:11" ht="18" thickBot="1">
      <c r="B195" s="2" t="s">
        <v>8</v>
      </c>
      <c r="C195" s="26">
        <f aca="true" t="shared" si="5" ref="C195:H195">C194/$I195</f>
        <v>0.27452830188679245</v>
      </c>
      <c r="D195" s="28">
        <f t="shared" si="5"/>
        <v>0.7254716981132076</v>
      </c>
      <c r="E195" s="157">
        <f t="shared" si="5"/>
        <v>0.0820754716981132</v>
      </c>
      <c r="F195" s="158">
        <f t="shared" si="5"/>
        <v>0.2641509433962264</v>
      </c>
      <c r="G195" s="158">
        <f t="shared" si="5"/>
        <v>0.038679245283018866</v>
      </c>
      <c r="H195" s="30">
        <f t="shared" si="5"/>
        <v>0.34056603773584904</v>
      </c>
      <c r="I195" s="74">
        <f>SUM(C194,E194:H194)</f>
        <v>1060</v>
      </c>
      <c r="J195" s="75"/>
      <c r="K195" s="16"/>
    </row>
    <row r="196" spans="1:11" ht="15.75" thickBot="1">
      <c r="A196" s="427" t="s">
        <v>118</v>
      </c>
      <c r="B196" s="428"/>
      <c r="C196" s="13"/>
      <c r="D196" s="10"/>
      <c r="E196" s="10"/>
      <c r="F196" s="10"/>
      <c r="G196" s="10"/>
      <c r="H196" s="10"/>
      <c r="I196" s="74"/>
      <c r="J196" s="75"/>
      <c r="K196" s="16"/>
    </row>
    <row r="197" spans="3:11" ht="12.75" customHeight="1" thickBot="1">
      <c r="C197" s="7"/>
      <c r="D197" s="7"/>
      <c r="E197" s="7"/>
      <c r="F197" s="7"/>
      <c r="G197" s="7"/>
      <c r="H197" s="7"/>
      <c r="I197" s="16"/>
      <c r="J197" s="73"/>
      <c r="K197" s="16"/>
    </row>
    <row r="198" spans="2:11" ht="18" thickBot="1">
      <c r="B198" s="2" t="s">
        <v>175</v>
      </c>
      <c r="C198" s="52">
        <f aca="true" t="shared" si="6" ref="C198:H198">(C200+C202+C204+C206+C208)/$I198</f>
        <v>0.3044176706827309</v>
      </c>
      <c r="D198" s="19">
        <f t="shared" si="6"/>
        <v>0.695582329317269</v>
      </c>
      <c r="E198" s="159">
        <f t="shared" si="6"/>
        <v>0.07630522088353414</v>
      </c>
      <c r="F198" s="160">
        <f t="shared" si="6"/>
        <v>0.285140562248996</v>
      </c>
      <c r="G198" s="160">
        <f t="shared" si="6"/>
        <v>0.035341365461847386</v>
      </c>
      <c r="H198" s="89">
        <f t="shared" si="6"/>
        <v>0.2987951807228916</v>
      </c>
      <c r="I198" s="74">
        <f>SUM(I201:I209)</f>
        <v>1245</v>
      </c>
      <c r="J198" s="75"/>
      <c r="K198" s="16"/>
    </row>
    <row r="199" spans="1:11" ht="15.75" thickBot="1">
      <c r="A199" s="427" t="s">
        <v>118</v>
      </c>
      <c r="B199" s="428"/>
      <c r="C199" s="10"/>
      <c r="D199" s="10"/>
      <c r="E199" s="10"/>
      <c r="F199" s="10"/>
      <c r="G199" s="10"/>
      <c r="H199" s="91"/>
      <c r="I199" s="74"/>
      <c r="J199" s="75"/>
      <c r="K199" s="16"/>
    </row>
    <row r="200" spans="3:11" ht="18">
      <c r="C200" s="49">
        <v>287</v>
      </c>
      <c r="D200" s="50">
        <v>50</v>
      </c>
      <c r="E200" s="131">
        <v>8</v>
      </c>
      <c r="F200" s="137">
        <v>31</v>
      </c>
      <c r="G200" s="137">
        <v>0</v>
      </c>
      <c r="H200" s="92">
        <v>11</v>
      </c>
      <c r="I200" s="97"/>
      <c r="J200" s="196"/>
      <c r="K200" s="16"/>
    </row>
    <row r="201" spans="2:11" ht="18">
      <c r="B201" s="8" t="s">
        <v>23</v>
      </c>
      <c r="C201" s="22">
        <f aca="true" t="shared" si="7" ref="C201:H201">C200/$I201</f>
        <v>0.8516320474777448</v>
      </c>
      <c r="D201" s="23">
        <f t="shared" si="7"/>
        <v>0.14836795252225518</v>
      </c>
      <c r="E201" s="135">
        <f t="shared" si="7"/>
        <v>0.02373887240356083</v>
      </c>
      <c r="F201" s="141">
        <f t="shared" si="7"/>
        <v>0.09198813056379822</v>
      </c>
      <c r="G201" s="141">
        <f t="shared" si="7"/>
        <v>0</v>
      </c>
      <c r="H201" s="103">
        <f t="shared" si="7"/>
        <v>0.032640949554896145</v>
      </c>
      <c r="I201" s="74">
        <f>SUM(C200:H200)-D200</f>
        <v>337</v>
      </c>
      <c r="J201" s="75"/>
      <c r="K201" s="16"/>
    </row>
    <row r="202" spans="3:11" ht="18">
      <c r="C202" s="20">
        <v>18</v>
      </c>
      <c r="D202" s="21">
        <v>85</v>
      </c>
      <c r="E202" s="133">
        <v>75</v>
      </c>
      <c r="F202" s="139">
        <v>9</v>
      </c>
      <c r="G202" s="139">
        <v>0</v>
      </c>
      <c r="H202" s="82">
        <v>1</v>
      </c>
      <c r="I202" s="195" t="s">
        <v>126</v>
      </c>
      <c r="J202" s="75"/>
      <c r="K202" s="16"/>
    </row>
    <row r="203" spans="2:11" ht="18">
      <c r="B203" s="8" t="s">
        <v>24</v>
      </c>
      <c r="C203" s="22">
        <f aca="true" t="shared" si="8" ref="C203:H203">C202/$I203</f>
        <v>0.17475728155339806</v>
      </c>
      <c r="D203" s="23">
        <f t="shared" si="8"/>
        <v>0.8252427184466019</v>
      </c>
      <c r="E203" s="132">
        <f t="shared" si="8"/>
        <v>0.7281553398058253</v>
      </c>
      <c r="F203" s="138">
        <f t="shared" si="8"/>
        <v>0.08737864077669903</v>
      </c>
      <c r="G203" s="138">
        <f t="shared" si="8"/>
        <v>0</v>
      </c>
      <c r="H203" s="83">
        <f t="shared" si="8"/>
        <v>0.009708737864077669</v>
      </c>
      <c r="I203" s="74">
        <f>SUM(C202:H202)-D202</f>
        <v>103</v>
      </c>
      <c r="J203" s="75"/>
      <c r="K203" s="16"/>
    </row>
    <row r="204" spans="3:11" ht="18">
      <c r="C204" s="20">
        <v>37</v>
      </c>
      <c r="D204" s="21">
        <v>302</v>
      </c>
      <c r="E204" s="133">
        <v>4</v>
      </c>
      <c r="F204" s="139">
        <v>286</v>
      </c>
      <c r="G204" s="139">
        <v>2</v>
      </c>
      <c r="H204" s="82">
        <v>10</v>
      </c>
      <c r="I204" s="195" t="s">
        <v>126</v>
      </c>
      <c r="J204" s="75"/>
      <c r="K204" s="16"/>
    </row>
    <row r="205" spans="2:11" ht="18">
      <c r="B205" s="8" t="s">
        <v>25</v>
      </c>
      <c r="C205" s="22">
        <f aca="true" t="shared" si="9" ref="C205:H205">C204/$I205</f>
        <v>0.10914454277286136</v>
      </c>
      <c r="D205" s="54">
        <f t="shared" si="9"/>
        <v>0.8908554572271387</v>
      </c>
      <c r="E205" s="135">
        <f t="shared" si="9"/>
        <v>0.011799410029498525</v>
      </c>
      <c r="F205" s="141">
        <f t="shared" si="9"/>
        <v>0.8436578171091446</v>
      </c>
      <c r="G205" s="141">
        <f t="shared" si="9"/>
        <v>0.0058997050147492625</v>
      </c>
      <c r="H205" s="103">
        <f t="shared" si="9"/>
        <v>0.029498525073746312</v>
      </c>
      <c r="I205" s="74">
        <f>SUM(C204:H204)-D204</f>
        <v>339</v>
      </c>
      <c r="J205" s="75"/>
      <c r="K205" s="16"/>
    </row>
    <row r="206" spans="3:11" ht="18">
      <c r="C206" s="20">
        <v>2</v>
      </c>
      <c r="D206" s="21">
        <v>45</v>
      </c>
      <c r="E206" s="133">
        <v>0</v>
      </c>
      <c r="F206" s="139">
        <v>3</v>
      </c>
      <c r="G206" s="139">
        <v>42</v>
      </c>
      <c r="H206" s="82">
        <v>0</v>
      </c>
      <c r="I206" s="195" t="s">
        <v>126</v>
      </c>
      <c r="J206" s="75"/>
      <c r="K206" s="16"/>
    </row>
    <row r="207" spans="2:11" ht="18">
      <c r="B207" s="8" t="s">
        <v>26</v>
      </c>
      <c r="C207" s="22">
        <f aca="true" t="shared" si="10" ref="C207:H207">C206/$I207</f>
        <v>0.0425531914893617</v>
      </c>
      <c r="D207" s="23">
        <f t="shared" si="10"/>
        <v>0.9574468085106383</v>
      </c>
      <c r="E207" s="132">
        <f t="shared" si="10"/>
        <v>0</v>
      </c>
      <c r="F207" s="138">
        <f t="shared" si="10"/>
        <v>0.06382978723404255</v>
      </c>
      <c r="G207" s="138">
        <f t="shared" si="10"/>
        <v>0.8936170212765957</v>
      </c>
      <c r="H207" s="83">
        <f t="shared" si="10"/>
        <v>0</v>
      </c>
      <c r="I207" s="74">
        <f>SUM(C206:H206)-D206</f>
        <v>47</v>
      </c>
      <c r="J207" s="75"/>
      <c r="K207" s="16"/>
    </row>
    <row r="208" spans="3:11" ht="18">
      <c r="C208" s="59">
        <v>35</v>
      </c>
      <c r="D208" s="60">
        <v>384</v>
      </c>
      <c r="E208" s="134">
        <v>8</v>
      </c>
      <c r="F208" s="140">
        <v>26</v>
      </c>
      <c r="G208" s="140">
        <v>0</v>
      </c>
      <c r="H208" s="85">
        <v>350</v>
      </c>
      <c r="I208" s="195" t="s">
        <v>126</v>
      </c>
      <c r="J208" s="75"/>
      <c r="K208" s="16"/>
    </row>
    <row r="209" spans="2:11" ht="18" thickBot="1">
      <c r="B209" s="8" t="s">
        <v>27</v>
      </c>
      <c r="C209" s="24">
        <f aca="true" t="shared" si="11" ref="C209:H209">C208/$I209</f>
        <v>0.08353221957040573</v>
      </c>
      <c r="D209" s="25">
        <f t="shared" si="11"/>
        <v>0.9164677804295943</v>
      </c>
      <c r="E209" s="148">
        <f t="shared" si="11"/>
        <v>0.01909307875894988</v>
      </c>
      <c r="F209" s="150">
        <f t="shared" si="11"/>
        <v>0.06205250596658711</v>
      </c>
      <c r="G209" s="150">
        <f t="shared" si="11"/>
        <v>0</v>
      </c>
      <c r="H209" s="84">
        <f t="shared" si="11"/>
        <v>0.8353221957040573</v>
      </c>
      <c r="I209" s="74">
        <f>SUM(C208:H208)-D208</f>
        <v>419</v>
      </c>
      <c r="J209" s="75"/>
      <c r="K209" s="16"/>
    </row>
    <row r="210" spans="1:10" s="57" customFormat="1" ht="12.75" customHeight="1">
      <c r="A210" s="55"/>
      <c r="B210" s="56"/>
      <c r="C210" s="36"/>
      <c r="D210" s="36"/>
      <c r="E210" s="36"/>
      <c r="F210" s="36"/>
      <c r="G210" s="36"/>
      <c r="H210" s="36"/>
      <c r="J210" s="58"/>
    </row>
    <row r="211" spans="1:11" ht="18" thickBot="1">
      <c r="A211" s="117" t="s">
        <v>135</v>
      </c>
      <c r="B211" s="202"/>
      <c r="C211" s="7"/>
      <c r="D211" s="7"/>
      <c r="E211" s="7"/>
      <c r="F211" s="7"/>
      <c r="G211" s="7"/>
      <c r="H211" s="7"/>
      <c r="I211" s="16"/>
      <c r="J211" s="73"/>
      <c r="K211" s="16"/>
    </row>
    <row r="212" spans="3:11" ht="12.75" customHeight="1">
      <c r="C212" s="49">
        <v>72</v>
      </c>
      <c r="D212" s="50">
        <v>37</v>
      </c>
      <c r="E212" s="131">
        <v>13</v>
      </c>
      <c r="F212" s="137">
        <v>8</v>
      </c>
      <c r="G212" s="137">
        <v>0</v>
      </c>
      <c r="H212" s="92">
        <v>16</v>
      </c>
      <c r="I212" s="76"/>
      <c r="J212" s="196"/>
      <c r="K212" s="16"/>
    </row>
    <row r="213" spans="2:11" ht="18" thickBot="1">
      <c r="B213" s="2" t="s">
        <v>29</v>
      </c>
      <c r="C213" s="26">
        <f>C212/$I213</f>
        <v>0.6605504587155964</v>
      </c>
      <c r="D213" s="28">
        <f>SUM(E213:H213)</f>
        <v>0.3394495412844037</v>
      </c>
      <c r="E213" s="153">
        <f>E212/$I213</f>
        <v>0.11926605504587157</v>
      </c>
      <c r="F213" s="154">
        <f>F212/$I213</f>
        <v>0.07339449541284404</v>
      </c>
      <c r="G213" s="154">
        <f>G212/$I213</f>
        <v>0</v>
      </c>
      <c r="H213" s="101">
        <f>H212/$I213</f>
        <v>0.14678899082568808</v>
      </c>
      <c r="I213" s="74">
        <f>SUM(C212:H212)-D212</f>
        <v>109</v>
      </c>
      <c r="J213" s="75"/>
      <c r="K213" s="16"/>
    </row>
    <row r="214" spans="1:11" s="15" customFormat="1" ht="13.5" thickBot="1">
      <c r="A214" s="427" t="s">
        <v>375</v>
      </c>
      <c r="B214" s="428"/>
      <c r="C214" s="70"/>
      <c r="D214" s="71"/>
      <c r="E214" s="71"/>
      <c r="F214" s="71"/>
      <c r="G214" s="71"/>
      <c r="H214" s="68"/>
      <c r="I214" s="77"/>
      <c r="J214" s="75"/>
      <c r="K214" s="68"/>
    </row>
    <row r="215" spans="1:10" s="57" customFormat="1" ht="12.75" customHeight="1">
      <c r="A215" s="55"/>
      <c r="B215" s="56"/>
      <c r="C215" s="36"/>
      <c r="D215" s="36"/>
      <c r="E215" s="36"/>
      <c r="F215" s="36"/>
      <c r="G215" s="36"/>
      <c r="H215" s="36"/>
      <c r="J215" s="58"/>
    </row>
    <row r="216" spans="1:11" ht="18" thickBot="1">
      <c r="A216" s="1" t="s">
        <v>10</v>
      </c>
      <c r="C216" s="16"/>
      <c r="D216" s="16"/>
      <c r="E216" s="7"/>
      <c r="F216" s="7"/>
      <c r="G216" s="7"/>
      <c r="H216" s="7"/>
      <c r="I216" s="16"/>
      <c r="J216" s="73"/>
      <c r="K216" s="16"/>
    </row>
    <row r="217" spans="2:11" ht="18" thickBot="1">
      <c r="B217" s="498" t="s">
        <v>376</v>
      </c>
      <c r="C217" s="52">
        <f>(C220+C222+C224)/$I217</f>
        <v>0.19069239500567536</v>
      </c>
      <c r="D217" s="19">
        <f>SUM(E217:H217)</f>
        <v>0.8093076049943246</v>
      </c>
      <c r="E217" s="104">
        <f>(E220+E222+E224)/$I217</f>
        <v>0.023382519863791147</v>
      </c>
      <c r="F217" s="105">
        <f>(F220+F222+F224)/$I217</f>
        <v>0.36867196367763905</v>
      </c>
      <c r="G217" s="105">
        <f>(G220+G222+G224)/$I217</f>
        <v>0.06901248581157775</v>
      </c>
      <c r="H217" s="106">
        <f>(H220+H222+H224)/$I217</f>
        <v>0.3482406356413167</v>
      </c>
      <c r="I217" s="74">
        <f>SUM(I221:I225)</f>
        <v>4405</v>
      </c>
      <c r="J217" s="75"/>
      <c r="K217" s="16"/>
    </row>
    <row r="218" spans="1:11" ht="13.5" customHeight="1" thickBot="1">
      <c r="A218" s="427" t="s">
        <v>119</v>
      </c>
      <c r="B218" s="428"/>
      <c r="C218" s="107"/>
      <c r="D218" s="9"/>
      <c r="E218" s="9"/>
      <c r="F218" s="9"/>
      <c r="G218" s="9"/>
      <c r="H218" s="91"/>
      <c r="I218" s="74"/>
      <c r="J218" s="75"/>
      <c r="K218" s="16"/>
    </row>
    <row r="219" spans="1:10" s="16" customFormat="1" ht="2.25" customHeight="1">
      <c r="A219" s="117"/>
      <c r="B219" s="6"/>
      <c r="C219" s="49"/>
      <c r="D219" s="118"/>
      <c r="E219" s="67"/>
      <c r="F219" s="67"/>
      <c r="G219" s="67"/>
      <c r="H219" s="92"/>
      <c r="I219" s="76"/>
      <c r="J219" s="98" t="s">
        <v>86</v>
      </c>
    </row>
    <row r="220" spans="3:11" ht="12.75" customHeight="1">
      <c r="C220" s="20">
        <v>350</v>
      </c>
      <c r="D220" s="21">
        <v>2633</v>
      </c>
      <c r="E220" s="133">
        <v>52</v>
      </c>
      <c r="F220" s="139">
        <v>1161</v>
      </c>
      <c r="G220" s="139">
        <v>273</v>
      </c>
      <c r="H220" s="82">
        <v>1147</v>
      </c>
      <c r="I220" s="76"/>
      <c r="J220" s="196"/>
      <c r="K220" s="16"/>
    </row>
    <row r="221" spans="2:11" ht="18" outlineLevel="1">
      <c r="B221" s="8" t="s">
        <v>12</v>
      </c>
      <c r="C221" s="22">
        <f>C220/$I221</f>
        <v>0.11733154542406973</v>
      </c>
      <c r="D221" s="23">
        <f>SUM(E221:H221)</f>
        <v>0.8826684545759302</v>
      </c>
      <c r="E221" s="132">
        <f>E220/$I221</f>
        <v>0.017432115320147504</v>
      </c>
      <c r="F221" s="138">
        <f>F220/I$221</f>
        <v>0.38920549782098557</v>
      </c>
      <c r="G221" s="138">
        <f>G220/$I221</f>
        <v>0.09151860543077439</v>
      </c>
      <c r="H221" s="83">
        <f>H220/$I221</f>
        <v>0.3845122360040228</v>
      </c>
      <c r="I221" s="74">
        <f>SUM(C220:H220)-D220</f>
        <v>2983</v>
      </c>
      <c r="J221" s="75">
        <f>I221/$I$217</f>
        <v>0.6771850170261067</v>
      </c>
      <c r="K221" s="16"/>
    </row>
    <row r="222" spans="3:11" ht="12.75" customHeight="1">
      <c r="C222" s="20">
        <v>78</v>
      </c>
      <c r="D222" s="21">
        <v>230</v>
      </c>
      <c r="E222" s="133">
        <v>9</v>
      </c>
      <c r="F222" s="139">
        <v>137</v>
      </c>
      <c r="G222" s="139">
        <v>10</v>
      </c>
      <c r="H222" s="82">
        <v>74</v>
      </c>
      <c r="I222" s="195" t="s">
        <v>126</v>
      </c>
      <c r="J222" s="75"/>
      <c r="K222" s="16"/>
    </row>
    <row r="223" spans="2:11" ht="18" outlineLevel="1">
      <c r="B223" s="8" t="s">
        <v>13</v>
      </c>
      <c r="C223" s="22">
        <f>C222/$I223</f>
        <v>0.2532467532467532</v>
      </c>
      <c r="D223" s="23">
        <f>SUM(E223:H223)</f>
        <v>0.7467532467532467</v>
      </c>
      <c r="E223" s="132">
        <f>E222/$I223</f>
        <v>0.02922077922077922</v>
      </c>
      <c r="F223" s="138">
        <f>F222/$I223</f>
        <v>0.4448051948051948</v>
      </c>
      <c r="G223" s="138">
        <f>G222/$I223</f>
        <v>0.032467532467532464</v>
      </c>
      <c r="H223" s="83">
        <f>H222/$I223</f>
        <v>0.24025974025974026</v>
      </c>
      <c r="I223" s="74">
        <f>SUM(C222:H222)-D222</f>
        <v>308</v>
      </c>
      <c r="J223" s="75">
        <f>I223/$I$217</f>
        <v>0.06992054483541431</v>
      </c>
      <c r="K223" s="16"/>
    </row>
    <row r="224" spans="3:11" ht="12.75" customHeight="1">
      <c r="C224" s="20">
        <v>412</v>
      </c>
      <c r="D224" s="21">
        <v>702</v>
      </c>
      <c r="E224" s="133">
        <v>42</v>
      </c>
      <c r="F224" s="139">
        <v>326</v>
      </c>
      <c r="G224" s="139">
        <v>21</v>
      </c>
      <c r="H224" s="82">
        <v>313</v>
      </c>
      <c r="I224" s="195" t="s">
        <v>126</v>
      </c>
      <c r="J224" s="75"/>
      <c r="K224" s="16"/>
    </row>
    <row r="225" spans="2:11" ht="18" outlineLevel="1" thickBot="1">
      <c r="B225" s="8" t="s">
        <v>14</v>
      </c>
      <c r="C225" s="24">
        <f>C224/$I225</f>
        <v>0.36983842010771995</v>
      </c>
      <c r="D225" s="25">
        <f>SUM(E225:H225)</f>
        <v>0.6301615798922802</v>
      </c>
      <c r="E225" s="148">
        <f>E224/$I225</f>
        <v>0.03770197486535009</v>
      </c>
      <c r="F225" s="150">
        <f>F224/$I225</f>
        <v>0.2926391382405745</v>
      </c>
      <c r="G225" s="150">
        <f>G224/$I225</f>
        <v>0.018850987432675045</v>
      </c>
      <c r="H225" s="84">
        <f>H224/$I225</f>
        <v>0.28096947935368044</v>
      </c>
      <c r="I225" s="74">
        <f>SUM(C224:H224)-D224</f>
        <v>1114</v>
      </c>
      <c r="J225" s="75">
        <f>I225/$I$217</f>
        <v>0.252894438138479</v>
      </c>
      <c r="K225" s="16"/>
    </row>
    <row r="226" spans="3:11" ht="12.75" customHeight="1" thickBot="1">
      <c r="C226" s="7"/>
      <c r="D226" s="7"/>
      <c r="E226" s="7"/>
      <c r="F226" s="7"/>
      <c r="G226" s="7"/>
      <c r="H226" s="7"/>
      <c r="I226" s="99"/>
      <c r="J226" s="100"/>
      <c r="K226" s="16"/>
    </row>
    <row r="227" spans="2:11" ht="18" thickBot="1">
      <c r="B227" s="2" t="s">
        <v>377</v>
      </c>
      <c r="C227" s="52">
        <f>(C230+C232+234)/$I227</f>
        <v>0.11518773868159547</v>
      </c>
      <c r="D227" s="19">
        <f>SUM(E227:H227)</f>
        <v>0.8547528350675759</v>
      </c>
      <c r="E227" s="104">
        <f>(E230+E232+E234)/$I227</f>
        <v>0.027245986425921742</v>
      </c>
      <c r="F227" s="105">
        <f>(F230+F232+F234)/$I227</f>
        <v>0.22590623283313904</v>
      </c>
      <c r="G227" s="105">
        <f>(G230+G232+G234)/$I227</f>
        <v>0.03219509110217569</v>
      </c>
      <c r="H227" s="106">
        <f>(H230+H232+H234)/$I227</f>
        <v>0.5694055247063394</v>
      </c>
      <c r="I227" s="74">
        <f>SUM(I231:I235)</f>
        <v>159644431</v>
      </c>
      <c r="J227" s="75"/>
      <c r="K227" s="16"/>
    </row>
    <row r="228" spans="1:11" ht="13.5" customHeight="1" thickBot="1">
      <c r="A228" s="427" t="s">
        <v>120</v>
      </c>
      <c r="B228" s="428"/>
      <c r="C228" s="107"/>
      <c r="D228" s="9"/>
      <c r="E228" s="9"/>
      <c r="F228" s="9"/>
      <c r="G228" s="9"/>
      <c r="H228" s="91"/>
      <c r="I228" s="74"/>
      <c r="J228" s="75"/>
      <c r="K228" s="16"/>
    </row>
    <row r="229" spans="3:11" ht="2.25" customHeight="1">
      <c r="C229" s="49">
        <v>17196168</v>
      </c>
      <c r="D229" s="50"/>
      <c r="E229" s="67"/>
      <c r="F229" s="67"/>
      <c r="G229" s="67"/>
      <c r="H229" s="92"/>
      <c r="I229" s="76"/>
      <c r="J229" s="75" t="s">
        <v>87</v>
      </c>
      <c r="K229" s="16"/>
    </row>
    <row r="230" spans="3:11" ht="12.75" customHeight="1">
      <c r="C230" s="20">
        <v>17196168</v>
      </c>
      <c r="D230" s="21">
        <v>125568601</v>
      </c>
      <c r="E230" s="133">
        <v>4218254</v>
      </c>
      <c r="F230" s="139">
        <v>32854293</v>
      </c>
      <c r="G230" s="139">
        <v>5013618</v>
      </c>
      <c r="H230" s="82">
        <v>83482436</v>
      </c>
      <c r="I230" s="76"/>
      <c r="J230" s="196"/>
      <c r="K230" s="16"/>
    </row>
    <row r="231" spans="2:11" ht="18" outlineLevel="1">
      <c r="B231" s="8" t="s">
        <v>12</v>
      </c>
      <c r="C231" s="22">
        <f>C230/$I231</f>
        <v>0.12045106170416596</v>
      </c>
      <c r="D231" s="23">
        <f>SUM(E231:H231)</f>
        <v>0.879548938295834</v>
      </c>
      <c r="E231" s="132">
        <f>E230/$I231</f>
        <v>0.02954688351717923</v>
      </c>
      <c r="F231" s="138">
        <f>F230/$I231</f>
        <v>0.2301288562306293</v>
      </c>
      <c r="G231" s="138">
        <f>G230/$I231</f>
        <v>0.03511803391773779</v>
      </c>
      <c r="H231" s="83">
        <f>H230/$I231</f>
        <v>0.5847551646302878</v>
      </c>
      <c r="I231" s="74">
        <f>SUM(C230:H230)-D230</f>
        <v>142764769</v>
      </c>
      <c r="J231" s="75">
        <f>I231/$I$227</f>
        <v>0.8942671417081878</v>
      </c>
      <c r="K231" s="16"/>
    </row>
    <row r="232" spans="3:11" ht="12.75" customHeight="1">
      <c r="C232" s="20">
        <v>1192679</v>
      </c>
      <c r="D232" s="21">
        <v>4998452</v>
      </c>
      <c r="E232" s="133">
        <v>70159</v>
      </c>
      <c r="F232" s="139">
        <v>1544071</v>
      </c>
      <c r="G232" s="139">
        <v>82963</v>
      </c>
      <c r="H232" s="82">
        <v>3301259</v>
      </c>
      <c r="I232" s="195" t="s">
        <v>126</v>
      </c>
      <c r="J232" s="75"/>
      <c r="K232" s="16"/>
    </row>
    <row r="233" spans="2:11" ht="18" outlineLevel="1">
      <c r="B233" s="8" t="s">
        <v>13</v>
      </c>
      <c r="C233" s="22">
        <f>C232/$I233</f>
        <v>0.1926431535691944</v>
      </c>
      <c r="D233" s="23">
        <f>SUM(E233:H233)</f>
        <v>0.8073568464308056</v>
      </c>
      <c r="E233" s="132">
        <f>E232/$I233</f>
        <v>0.011332178240130922</v>
      </c>
      <c r="F233" s="138">
        <f>F232/$I233</f>
        <v>0.24940047303150265</v>
      </c>
      <c r="G233" s="138">
        <f>G232/$I233</f>
        <v>0.013400297942330731</v>
      </c>
      <c r="H233" s="83">
        <f>H232/$I233</f>
        <v>0.5332238972168413</v>
      </c>
      <c r="I233" s="74">
        <f>SUM(C232:H232)-D232</f>
        <v>6191131</v>
      </c>
      <c r="J233" s="75">
        <f>I233/$I$227</f>
        <v>0.03878075145634113</v>
      </c>
      <c r="K233" s="16"/>
    </row>
    <row r="234" spans="3:11" ht="12.75" customHeight="1">
      <c r="C234" s="20">
        <v>4799054</v>
      </c>
      <c r="D234" s="21">
        <v>5889477</v>
      </c>
      <c r="E234" s="133">
        <v>61257</v>
      </c>
      <c r="F234" s="139">
        <v>1666308</v>
      </c>
      <c r="G234" s="139">
        <v>43186</v>
      </c>
      <c r="H234" s="82">
        <v>4118726</v>
      </c>
      <c r="I234" s="195" t="s">
        <v>126</v>
      </c>
      <c r="J234" s="75"/>
      <c r="K234" s="16"/>
    </row>
    <row r="235" spans="2:11" ht="18" outlineLevel="1" thickBot="1">
      <c r="B235" s="8" t="s">
        <v>14</v>
      </c>
      <c r="C235" s="24">
        <f>C234/$I235</f>
        <v>0.44899097920939746</v>
      </c>
      <c r="D235" s="25">
        <f>SUM(E235:H235)</f>
        <v>0.5510090207906027</v>
      </c>
      <c r="E235" s="148">
        <f>E234/$I235</f>
        <v>0.005731096256351785</v>
      </c>
      <c r="F235" s="150">
        <f>F234/$I235</f>
        <v>0.1558968206201582</v>
      </c>
      <c r="G235" s="150">
        <f>G234/$I235</f>
        <v>0.004040405552456179</v>
      </c>
      <c r="H235" s="84">
        <f>H234/$I235</f>
        <v>0.3853406983616364</v>
      </c>
      <c r="I235" s="74">
        <f>SUM(C234:H234)-D234</f>
        <v>10688531</v>
      </c>
      <c r="J235" s="75">
        <f>I235/$I$227</f>
        <v>0.06695210683547113</v>
      </c>
      <c r="K235" s="16"/>
    </row>
    <row r="236" spans="3:11" ht="12.75" customHeight="1" thickBot="1">
      <c r="C236" s="16"/>
      <c r="D236" s="16"/>
      <c r="E236" s="16"/>
      <c r="F236" s="16"/>
      <c r="G236" s="16"/>
      <c r="H236" s="16"/>
      <c r="I236" s="76"/>
      <c r="J236" s="75"/>
      <c r="K236" s="16"/>
    </row>
    <row r="237" spans="3:11" ht="12.75" customHeight="1">
      <c r="C237" s="49">
        <v>81</v>
      </c>
      <c r="D237" s="50">
        <v>85</v>
      </c>
      <c r="E237" s="131">
        <v>15</v>
      </c>
      <c r="F237" s="137">
        <v>38</v>
      </c>
      <c r="G237" s="137">
        <v>2</v>
      </c>
      <c r="H237" s="92">
        <v>30</v>
      </c>
      <c r="I237" s="41">
        <f>SUM(C237:D237)</f>
        <v>166</v>
      </c>
      <c r="J237" s="196"/>
      <c r="K237" s="16"/>
    </row>
    <row r="238" spans="2:11" ht="18.75" customHeight="1" thickBot="1">
      <c r="B238" s="499" t="s">
        <v>30</v>
      </c>
      <c r="C238" s="26">
        <f aca="true" t="shared" si="12" ref="C238:H238">C237/$I$237</f>
        <v>0.4879518072289157</v>
      </c>
      <c r="D238" s="28">
        <f t="shared" si="12"/>
        <v>0.5120481927710844</v>
      </c>
      <c r="E238" s="157">
        <f t="shared" si="12"/>
        <v>0.09036144578313253</v>
      </c>
      <c r="F238" s="158">
        <f t="shared" si="12"/>
        <v>0.2289156626506024</v>
      </c>
      <c r="G238" s="158">
        <f t="shared" si="12"/>
        <v>0.012048192771084338</v>
      </c>
      <c r="H238" s="30">
        <f t="shared" si="12"/>
        <v>0.18072289156626506</v>
      </c>
      <c r="I238" s="73"/>
      <c r="J238" s="73"/>
      <c r="K238" s="16"/>
    </row>
    <row r="239" spans="1:11" ht="13.5" customHeight="1" thickBot="1">
      <c r="A239" s="427" t="s">
        <v>121</v>
      </c>
      <c r="B239" s="428"/>
      <c r="C239" s="29"/>
      <c r="D239" s="16"/>
      <c r="E239" s="16"/>
      <c r="F239" s="16"/>
      <c r="G239" s="16"/>
      <c r="H239" s="16"/>
      <c r="I239" s="16"/>
      <c r="J239" s="73"/>
      <c r="K239" s="16"/>
    </row>
    <row r="240" spans="3:11" ht="12" customHeight="1" thickBot="1">
      <c r="C240" s="16"/>
      <c r="D240" s="16"/>
      <c r="E240" s="7"/>
      <c r="F240" s="7"/>
      <c r="G240" s="7"/>
      <c r="H240" s="7"/>
      <c r="I240" s="16"/>
      <c r="J240" s="73"/>
      <c r="K240" s="16"/>
    </row>
    <row r="241" spans="3:11" ht="12.75" customHeight="1">
      <c r="C241" s="49">
        <v>22059</v>
      </c>
      <c r="D241" s="50">
        <v>143205</v>
      </c>
      <c r="E241" s="131">
        <v>3690</v>
      </c>
      <c r="F241" s="137">
        <v>38217</v>
      </c>
      <c r="G241" s="137">
        <v>3217</v>
      </c>
      <c r="H241" s="92">
        <v>98081</v>
      </c>
      <c r="I241" s="41">
        <f>C241+D241</f>
        <v>165264</v>
      </c>
      <c r="J241" s="196"/>
      <c r="K241" s="16"/>
    </row>
    <row r="242" spans="2:11" ht="18.75" customHeight="1" thickBot="1">
      <c r="B242" s="499" t="s">
        <v>67</v>
      </c>
      <c r="C242" s="26">
        <f aca="true" t="shared" si="13" ref="C242:H242">C241/$I$241</f>
        <v>0.1334773453383677</v>
      </c>
      <c r="D242" s="28">
        <f t="shared" si="13"/>
        <v>0.8665226546616323</v>
      </c>
      <c r="E242" s="157">
        <f t="shared" si="13"/>
        <v>0.02232791170490851</v>
      </c>
      <c r="F242" s="158">
        <f t="shared" si="13"/>
        <v>0.23124818472262562</v>
      </c>
      <c r="G242" s="158">
        <f t="shared" si="13"/>
        <v>0.019465824377964954</v>
      </c>
      <c r="H242" s="30">
        <f t="shared" si="13"/>
        <v>0.5934807338561332</v>
      </c>
      <c r="I242" s="41"/>
      <c r="J242" s="73"/>
      <c r="K242" s="16"/>
    </row>
    <row r="243" spans="1:11" ht="13.5" thickBot="1">
      <c r="A243" s="427" t="s">
        <v>122</v>
      </c>
      <c r="B243" s="428"/>
      <c r="H243" s="16"/>
      <c r="I243" s="123"/>
      <c r="J243" s="73"/>
      <c r="K243" s="16"/>
    </row>
    <row r="244" spans="8:11" ht="11.25" customHeight="1">
      <c r="H244" s="16"/>
      <c r="I244" s="16"/>
      <c r="J244" s="73"/>
      <c r="K244" s="16"/>
    </row>
    <row r="245" spans="2:11" ht="18.75" customHeight="1">
      <c r="B245" s="437" t="s">
        <v>68</v>
      </c>
      <c r="C245" s="437"/>
      <c r="H245" s="16"/>
      <c r="I245" s="16"/>
      <c r="J245" s="73"/>
      <c r="K245" s="16"/>
    </row>
    <row r="246" spans="2:11" ht="18.75" customHeight="1">
      <c r="B246" s="11" t="s">
        <v>69</v>
      </c>
      <c r="H246" s="16"/>
      <c r="I246" s="16"/>
      <c r="J246" s="73"/>
      <c r="K246" s="16"/>
    </row>
    <row r="247" spans="3:11" ht="12.75" customHeight="1" thickBot="1">
      <c r="C247" s="36"/>
      <c r="D247" s="36"/>
      <c r="E247" s="4"/>
      <c r="F247" s="4"/>
      <c r="G247" s="4"/>
      <c r="H247" s="4"/>
      <c r="I247" s="16"/>
      <c r="J247" s="73"/>
      <c r="K247" s="16"/>
    </row>
    <row r="248" spans="3:11" ht="12.75" customHeight="1">
      <c r="C248" s="49"/>
      <c r="D248" s="118"/>
      <c r="E248" s="198"/>
      <c r="F248" s="198"/>
      <c r="G248" s="198"/>
      <c r="H248" s="198"/>
      <c r="I248" s="16"/>
      <c r="J248" s="196"/>
      <c r="K248" s="16"/>
    </row>
    <row r="249" spans="1:11" ht="18" thickBot="1">
      <c r="A249" s="1" t="s">
        <v>66</v>
      </c>
      <c r="C249" s="26" t="s">
        <v>367</v>
      </c>
      <c r="D249" s="197" t="s">
        <v>368</v>
      </c>
      <c r="E249" s="199"/>
      <c r="F249" s="199"/>
      <c r="G249" s="199"/>
      <c r="H249" s="199"/>
      <c r="I249" s="16"/>
      <c r="J249" s="73"/>
      <c r="K249" s="16"/>
    </row>
    <row r="250" spans="1:11" ht="12.75" customHeight="1" thickBot="1">
      <c r="A250" s="427" t="s">
        <v>140</v>
      </c>
      <c r="B250" s="428"/>
      <c r="H250" s="16"/>
      <c r="I250" s="16"/>
      <c r="J250" s="73"/>
      <c r="K250" s="16"/>
    </row>
    <row r="251" spans="2:11" ht="12.75" customHeight="1">
      <c r="B251" s="39"/>
      <c r="C251" s="48"/>
      <c r="D251" s="48"/>
      <c r="E251" s="36"/>
      <c r="F251" s="36"/>
      <c r="G251" s="36"/>
      <c r="H251" s="36"/>
      <c r="I251" s="16"/>
      <c r="J251" s="73"/>
      <c r="K251" s="16"/>
    </row>
    <row r="252" spans="3:11" ht="12.75" customHeight="1">
      <c r="C252" s="36"/>
      <c r="D252" s="36"/>
      <c r="E252" s="4"/>
      <c r="F252" s="4"/>
      <c r="G252" s="4"/>
      <c r="H252" s="4"/>
      <c r="I252" s="16"/>
      <c r="J252" s="73"/>
      <c r="K252" s="16"/>
    </row>
    <row r="253" spans="1:11" ht="18" thickBot="1">
      <c r="A253" s="31" t="s">
        <v>109</v>
      </c>
      <c r="B253" s="32"/>
      <c r="H253" s="16"/>
      <c r="I253" s="76"/>
      <c r="J253" s="75"/>
      <c r="K253" s="16"/>
    </row>
    <row r="254" spans="3:11" ht="12.75" customHeight="1">
      <c r="C254" s="27"/>
      <c r="D254" s="200"/>
      <c r="E254" s="119"/>
      <c r="F254" s="119"/>
      <c r="G254" s="119"/>
      <c r="H254" s="119"/>
      <c r="I254" s="76"/>
      <c r="J254" s="196"/>
      <c r="K254" s="16"/>
    </row>
    <row r="255" spans="1:11" ht="15.75" thickBot="1">
      <c r="A255" s="186"/>
      <c r="B255" s="186"/>
      <c r="C255" s="26"/>
      <c r="D255" s="197"/>
      <c r="E255" s="119"/>
      <c r="F255" s="119"/>
      <c r="G255" s="119"/>
      <c r="H255" s="119"/>
      <c r="I255" s="76"/>
      <c r="J255" s="75"/>
      <c r="K255" s="16"/>
    </row>
    <row r="256" spans="1:11" ht="12.75" customHeight="1" thickBot="1">
      <c r="A256" s="427" t="s">
        <v>123</v>
      </c>
      <c r="B256" s="428"/>
      <c r="H256" s="16"/>
      <c r="I256" s="76"/>
      <c r="J256" s="75"/>
      <c r="K256" s="16"/>
    </row>
    <row r="257" spans="1:11" ht="12.75" customHeight="1">
      <c r="A257" s="33"/>
      <c r="B257" s="34"/>
      <c r="C257" s="35"/>
      <c r="D257" s="35"/>
      <c r="H257" s="16"/>
      <c r="I257" s="76"/>
      <c r="J257" s="75"/>
      <c r="K257" s="16"/>
    </row>
    <row r="258" spans="1:11" ht="12.75" customHeight="1">
      <c r="A258" s="186"/>
      <c r="B258" s="186" t="s">
        <v>124</v>
      </c>
      <c r="C258" s="35"/>
      <c r="D258" s="35"/>
      <c r="H258" s="16"/>
      <c r="I258" s="76"/>
      <c r="J258" s="75"/>
      <c r="K258" s="16"/>
    </row>
    <row r="259" spans="2:11" ht="12.75" customHeight="1" thickBot="1">
      <c r="B259" s="437" t="s">
        <v>101</v>
      </c>
      <c r="C259" s="437"/>
      <c r="D259" s="437"/>
      <c r="H259" s="16"/>
      <c r="I259" s="76"/>
      <c r="J259" s="75"/>
      <c r="K259" s="16"/>
    </row>
    <row r="260" spans="1:11" ht="18" thickBot="1">
      <c r="A260" s="1" t="s">
        <v>79</v>
      </c>
      <c r="B260" s="202"/>
      <c r="C260" s="18">
        <f>(C262+C265+C268+C271+C274)/$I261</f>
        <v>0.6875</v>
      </c>
      <c r="D260" s="19">
        <f>SUM(E260:H260)</f>
        <v>0.328125</v>
      </c>
      <c r="E260" s="159">
        <f>(E262+E265+E268+E271+C274)/$I261</f>
        <v>0.046875</v>
      </c>
      <c r="F260" s="159">
        <f>(F262+F265+F268+F271+F274)/$I261</f>
        <v>0.109375</v>
      </c>
      <c r="G260" s="159">
        <f>(G262+G265+G268+G271+G274)/$I261</f>
        <v>0</v>
      </c>
      <c r="H260" s="161">
        <f>(H262+H265+H268+H271+H274)/$I261</f>
        <v>0.171875</v>
      </c>
      <c r="I260" s="40" t="s">
        <v>11</v>
      </c>
      <c r="J260" s="75"/>
      <c r="K260" s="16"/>
    </row>
    <row r="261" spans="1:11" ht="13.5" thickBot="1">
      <c r="A261" s="61" t="s">
        <v>107</v>
      </c>
      <c r="B261" s="62" t="s">
        <v>141</v>
      </c>
      <c r="C261" s="63"/>
      <c r="D261" s="180"/>
      <c r="E261" s="115"/>
      <c r="F261" s="41"/>
      <c r="G261" s="41"/>
      <c r="H261" s="116"/>
      <c r="I261" s="74">
        <f>SUM(I262:I275)</f>
        <v>64</v>
      </c>
      <c r="J261" s="75"/>
      <c r="K261" s="16"/>
    </row>
    <row r="262" spans="3:11" ht="18">
      <c r="C262" s="108">
        <v>13</v>
      </c>
      <c r="D262" s="109">
        <v>8</v>
      </c>
      <c r="E262" s="162">
        <v>0</v>
      </c>
      <c r="F262" s="164">
        <v>6</v>
      </c>
      <c r="G262" s="164">
        <v>0</v>
      </c>
      <c r="H262" s="110">
        <v>2</v>
      </c>
      <c r="I262" s="74"/>
      <c r="J262" s="196"/>
      <c r="K262" s="16"/>
    </row>
    <row r="263" spans="2:11" ht="18">
      <c r="B263" s="2" t="s">
        <v>80</v>
      </c>
      <c r="C263" s="44">
        <f>C262/(C262+D262)</f>
        <v>0.6190476190476191</v>
      </c>
      <c r="D263" s="45">
        <f>D262/(C262+D262)</f>
        <v>0.38095238095238093</v>
      </c>
      <c r="E263" s="163">
        <f>E262/$I266</f>
        <v>0</v>
      </c>
      <c r="F263" s="165">
        <f>F262/$I263</f>
        <v>0.2857142857142857</v>
      </c>
      <c r="G263" s="165">
        <f>G262/$I266</f>
        <v>0</v>
      </c>
      <c r="H263" s="112">
        <f>H262/$I266</f>
        <v>0.05263157894736842</v>
      </c>
      <c r="I263" s="74">
        <f>SUM(C262:H262)-D262</f>
        <v>21</v>
      </c>
      <c r="J263" s="75"/>
      <c r="K263" s="16"/>
    </row>
    <row r="264" spans="3:11" ht="18">
      <c r="C264" s="29"/>
      <c r="D264" s="16"/>
      <c r="E264" s="16"/>
      <c r="F264" s="16"/>
      <c r="G264" s="16"/>
      <c r="H264" s="88"/>
      <c r="I264" s="76"/>
      <c r="J264" s="75"/>
      <c r="K264" s="16"/>
    </row>
    <row r="265" spans="3:11" ht="18">
      <c r="C265" s="42">
        <v>26</v>
      </c>
      <c r="D265" s="43">
        <v>12</v>
      </c>
      <c r="E265" s="166">
        <v>2</v>
      </c>
      <c r="F265" s="167">
        <v>1</v>
      </c>
      <c r="G265" s="167">
        <v>0</v>
      </c>
      <c r="H265" s="102">
        <v>9</v>
      </c>
      <c r="I265" s="195" t="s">
        <v>126</v>
      </c>
      <c r="J265" s="75"/>
      <c r="K265" s="16"/>
    </row>
    <row r="266" spans="2:11" ht="18">
      <c r="B266" s="2" t="s">
        <v>81</v>
      </c>
      <c r="C266" s="44">
        <f>C265/(C265+D265)</f>
        <v>0.6842105263157895</v>
      </c>
      <c r="D266" s="45">
        <f>D265/(C265+D265)</f>
        <v>0.3157894736842105</v>
      </c>
      <c r="E266" s="163">
        <f>E265/$I266</f>
        <v>0.05263157894736842</v>
      </c>
      <c r="F266" s="165">
        <f>F265/$I266</f>
        <v>0.02631578947368421</v>
      </c>
      <c r="G266" s="165">
        <f>G265/$I266</f>
        <v>0</v>
      </c>
      <c r="H266" s="112">
        <f>H265/$I266</f>
        <v>0.23684210526315788</v>
      </c>
      <c r="I266" s="74">
        <f>SUM(C265:H265)-D265</f>
        <v>38</v>
      </c>
      <c r="J266" s="75"/>
      <c r="K266" s="16"/>
    </row>
    <row r="267" spans="3:11" ht="18">
      <c r="C267" s="29"/>
      <c r="D267" s="16"/>
      <c r="E267" s="16"/>
      <c r="F267" s="16"/>
      <c r="G267" s="16"/>
      <c r="H267" s="88"/>
      <c r="I267" s="76"/>
      <c r="J267" s="75"/>
      <c r="K267" s="16"/>
    </row>
    <row r="268" spans="3:11" ht="18">
      <c r="C268" s="42">
        <v>2</v>
      </c>
      <c r="D268" s="43">
        <v>0</v>
      </c>
      <c r="E268" s="166">
        <v>0</v>
      </c>
      <c r="F268" s="167">
        <v>0</v>
      </c>
      <c r="G268" s="167">
        <v>0</v>
      </c>
      <c r="H268" s="102">
        <v>0</v>
      </c>
      <c r="I268" s="195" t="s">
        <v>126</v>
      </c>
      <c r="J268" s="75"/>
      <c r="K268" s="16"/>
    </row>
    <row r="269" spans="2:11" ht="18">
      <c r="B269" s="2" t="s">
        <v>82</v>
      </c>
      <c r="C269" s="44">
        <f>C268/(C268+D268)</f>
        <v>1</v>
      </c>
      <c r="D269" s="45">
        <f>D268/(C268+D268)</f>
        <v>0</v>
      </c>
      <c r="E269" s="163">
        <f>E268/$I269</f>
        <v>0</v>
      </c>
      <c r="F269" s="165">
        <f>F268/$I269</f>
        <v>0</v>
      </c>
      <c r="G269" s="165">
        <f>G268/$I269</f>
        <v>0</v>
      </c>
      <c r="H269" s="112">
        <f>H268/$I269</f>
        <v>0</v>
      </c>
      <c r="I269" s="74">
        <f>SUM(C268:H268)-D268</f>
        <v>2</v>
      </c>
      <c r="J269" s="75"/>
      <c r="K269" s="16"/>
    </row>
    <row r="270" spans="3:11" ht="18">
      <c r="C270" s="29"/>
      <c r="D270" s="16"/>
      <c r="E270" s="16"/>
      <c r="F270" s="16"/>
      <c r="G270" s="16"/>
      <c r="H270" s="88"/>
      <c r="I270" s="76"/>
      <c r="J270" s="75"/>
      <c r="K270" s="16"/>
    </row>
    <row r="271" spans="3:11" ht="18">
      <c r="C271" s="42">
        <v>2</v>
      </c>
      <c r="D271" s="43">
        <v>0</v>
      </c>
      <c r="E271" s="166">
        <v>0</v>
      </c>
      <c r="F271" s="167">
        <v>0</v>
      </c>
      <c r="G271" s="167">
        <v>0</v>
      </c>
      <c r="H271" s="102">
        <v>0</v>
      </c>
      <c r="I271" s="195" t="s">
        <v>126</v>
      </c>
      <c r="J271" s="75"/>
      <c r="K271" s="16"/>
    </row>
    <row r="272" spans="2:11" ht="18">
      <c r="B272" s="2" t="s">
        <v>85</v>
      </c>
      <c r="C272" s="44">
        <f>C271/(C271+D271)</f>
        <v>1</v>
      </c>
      <c r="D272" s="45">
        <f>D271/(C271+D271)</f>
        <v>0</v>
      </c>
      <c r="E272" s="163">
        <f>E271/$I272</f>
        <v>0</v>
      </c>
      <c r="F272" s="165">
        <f>F271/$I272</f>
        <v>0</v>
      </c>
      <c r="G272" s="165">
        <f>G271/$I272</f>
        <v>0</v>
      </c>
      <c r="H272" s="112">
        <f>H271/$I272</f>
        <v>0</v>
      </c>
      <c r="I272" s="74">
        <f>SUM(C271:H271)-D271</f>
        <v>2</v>
      </c>
      <c r="J272" s="75"/>
      <c r="K272" s="16"/>
    </row>
    <row r="273" spans="3:11" ht="18">
      <c r="C273" s="29"/>
      <c r="D273" s="16"/>
      <c r="E273" s="16"/>
      <c r="F273" s="16"/>
      <c r="G273" s="16"/>
      <c r="H273" s="88"/>
      <c r="I273" s="76"/>
      <c r="J273" s="75"/>
      <c r="K273" s="16"/>
    </row>
    <row r="274" spans="3:11" ht="18">
      <c r="C274" s="64">
        <v>1</v>
      </c>
      <c r="D274" s="65">
        <v>0</v>
      </c>
      <c r="E274" s="166">
        <v>0</v>
      </c>
      <c r="F274" s="167">
        <v>0</v>
      </c>
      <c r="G274" s="167">
        <v>0</v>
      </c>
      <c r="H274" s="396">
        <v>0</v>
      </c>
      <c r="I274" s="195" t="s">
        <v>126</v>
      </c>
      <c r="J274" s="75"/>
      <c r="K274" s="16"/>
    </row>
    <row r="275" spans="2:11" ht="18" thickBot="1">
      <c r="B275" s="2" t="s">
        <v>104</v>
      </c>
      <c r="C275" s="37">
        <f>C274/(C274+D274)</f>
        <v>1</v>
      </c>
      <c r="D275" s="38">
        <f>D274/(C274+D274)</f>
        <v>0</v>
      </c>
      <c r="E275" s="168">
        <f>E274/$I275</f>
        <v>0</v>
      </c>
      <c r="F275" s="169">
        <f>F274/$I275</f>
        <v>0</v>
      </c>
      <c r="G275" s="169">
        <f>G274/$I275</f>
        <v>0</v>
      </c>
      <c r="H275" s="111">
        <f>H274/$I275</f>
        <v>0</v>
      </c>
      <c r="I275" s="74">
        <f>SUM(C274:H274)-D274</f>
        <v>1</v>
      </c>
      <c r="J275" s="75"/>
      <c r="K275" s="16"/>
    </row>
    <row r="276" spans="9:11" ht="18">
      <c r="I276" s="76"/>
      <c r="J276" s="75"/>
      <c r="K276" s="16"/>
    </row>
    <row r="277" spans="1:10" ht="18" thickBot="1">
      <c r="A277" s="1" t="s">
        <v>99</v>
      </c>
      <c r="C277" s="76"/>
      <c r="D277" s="75"/>
      <c r="E277" s="16"/>
      <c r="J277"/>
    </row>
    <row r="278" spans="1:11" ht="13.5" thickBot="1">
      <c r="A278" s="61" t="s">
        <v>125</v>
      </c>
      <c r="B278" s="62"/>
      <c r="C278" s="114"/>
      <c r="D278" s="181"/>
      <c r="E278" s="115"/>
      <c r="F278" s="115"/>
      <c r="G278" s="115"/>
      <c r="H278" s="116"/>
      <c r="I278" s="74"/>
      <c r="J278" s="75"/>
      <c r="K278" s="16"/>
    </row>
    <row r="279" spans="3:11" ht="18">
      <c r="C279" s="108">
        <v>9</v>
      </c>
      <c r="D279" s="109">
        <v>18</v>
      </c>
      <c r="E279" s="162">
        <v>0</v>
      </c>
      <c r="F279" s="164">
        <v>6</v>
      </c>
      <c r="G279" s="164">
        <v>3</v>
      </c>
      <c r="H279" s="110">
        <v>9</v>
      </c>
      <c r="I279" s="74"/>
      <c r="J279" s="196"/>
      <c r="K279" s="16"/>
    </row>
    <row r="280" spans="2:11" ht="18" thickBot="1">
      <c r="B280" s="2" t="s">
        <v>100</v>
      </c>
      <c r="C280" s="37">
        <f>C279/(C279+D279)</f>
        <v>0.3333333333333333</v>
      </c>
      <c r="D280" s="38">
        <f>D279/(C279+D279)</f>
        <v>0.6666666666666666</v>
      </c>
      <c r="E280" s="170">
        <f>E279/$I280</f>
        <v>0</v>
      </c>
      <c r="F280" s="171">
        <f>F279/$I280</f>
        <v>0.2222222222222222</v>
      </c>
      <c r="G280" s="171">
        <f>G279/$I280</f>
        <v>0.1111111111111111</v>
      </c>
      <c r="H280" s="172">
        <f>H279/$I280</f>
        <v>0.3333333333333333</v>
      </c>
      <c r="I280" s="74">
        <f>SUM(C279:H279)-D279</f>
        <v>27</v>
      </c>
      <c r="J280" s="75"/>
      <c r="K280" s="16"/>
    </row>
    <row r="281" spans="8:11" ht="18">
      <c r="H281" s="16"/>
      <c r="I281" s="16"/>
      <c r="J281" s="73"/>
      <c r="K281" s="16"/>
    </row>
    <row r="282" spans="9:11" ht="18">
      <c r="I282" s="16"/>
      <c r="J282" s="73"/>
      <c r="K282" s="16"/>
    </row>
    <row r="283" spans="9:11" ht="18">
      <c r="I283" s="16"/>
      <c r="J283" s="73"/>
      <c r="K283" s="16"/>
    </row>
    <row r="284" spans="9:11" ht="18">
      <c r="I284" s="16"/>
      <c r="J284" s="73"/>
      <c r="K284" s="16"/>
    </row>
    <row r="285" spans="9:11" ht="18">
      <c r="I285" s="16"/>
      <c r="J285" s="73"/>
      <c r="K285" s="16"/>
    </row>
    <row r="286" spans="9:11" ht="18">
      <c r="I286" s="16"/>
      <c r="J286" s="73"/>
      <c r="K286" s="16"/>
    </row>
    <row r="287" spans="9:11" ht="18">
      <c r="I287" s="16"/>
      <c r="J287" s="73"/>
      <c r="K287" s="16"/>
    </row>
    <row r="288" spans="9:11" ht="18">
      <c r="I288" s="16"/>
      <c r="J288" s="73"/>
      <c r="K288" s="16"/>
    </row>
    <row r="289" spans="9:11" ht="18">
      <c r="I289" s="16"/>
      <c r="J289" s="73"/>
      <c r="K289" s="16"/>
    </row>
    <row r="290" spans="9:11" ht="18">
      <c r="I290" s="16"/>
      <c r="J290" s="73"/>
      <c r="K290" s="16"/>
    </row>
    <row r="291" spans="9:11" ht="18">
      <c r="I291" s="16"/>
      <c r="J291" s="73"/>
      <c r="K291" s="16"/>
    </row>
    <row r="292" spans="9:11" ht="18">
      <c r="I292" s="16"/>
      <c r="J292" s="73"/>
      <c r="K292" s="16"/>
    </row>
    <row r="293" spans="9:11" ht="18">
      <c r="I293" s="16"/>
      <c r="J293" s="73"/>
      <c r="K293" s="16"/>
    </row>
    <row r="294" spans="9:11" ht="18">
      <c r="I294" s="16"/>
      <c r="J294" s="73"/>
      <c r="K294" s="16"/>
    </row>
    <row r="295" spans="9:11" ht="18">
      <c r="I295" s="16"/>
      <c r="J295" s="73"/>
      <c r="K295" s="16"/>
    </row>
    <row r="296" spans="9:11" ht="18">
      <c r="I296" s="16"/>
      <c r="J296" s="73"/>
      <c r="K296" s="16"/>
    </row>
    <row r="297" spans="9:11" ht="18">
      <c r="I297" s="16"/>
      <c r="J297" s="73"/>
      <c r="K297" s="16"/>
    </row>
    <row r="298" spans="9:11" ht="18">
      <c r="I298" s="16"/>
      <c r="J298" s="73"/>
      <c r="K298" s="16"/>
    </row>
    <row r="299" spans="9:11" ht="18">
      <c r="I299" s="16"/>
      <c r="J299" s="73"/>
      <c r="K299" s="16"/>
    </row>
    <row r="300" spans="9:11" ht="18">
      <c r="I300" s="16"/>
      <c r="J300" s="73"/>
      <c r="K300" s="16"/>
    </row>
    <row r="301" spans="9:11" ht="18">
      <c r="I301" s="16"/>
      <c r="J301" s="73"/>
      <c r="K301" s="16"/>
    </row>
    <row r="302" spans="9:11" ht="18">
      <c r="I302" s="16"/>
      <c r="J302" s="73"/>
      <c r="K302" s="16"/>
    </row>
    <row r="303" spans="9:11" ht="18">
      <c r="I303" s="16"/>
      <c r="J303" s="73"/>
      <c r="K303" s="16"/>
    </row>
    <row r="304" spans="9:11" ht="18">
      <c r="I304" s="16"/>
      <c r="J304" s="73"/>
      <c r="K304" s="16"/>
    </row>
    <row r="305" spans="9:11" ht="18">
      <c r="I305" s="16"/>
      <c r="J305" s="73"/>
      <c r="K305" s="16"/>
    </row>
    <row r="306" spans="9:11" ht="18">
      <c r="I306" s="16"/>
      <c r="J306" s="73"/>
      <c r="K306" s="16"/>
    </row>
    <row r="307" spans="9:11" ht="18">
      <c r="I307" s="16"/>
      <c r="J307" s="73"/>
      <c r="K307" s="16"/>
    </row>
    <row r="308" spans="9:11" ht="18">
      <c r="I308" s="16"/>
      <c r="J308" s="73"/>
      <c r="K308" s="16"/>
    </row>
    <row r="309" spans="9:11" ht="18">
      <c r="I309" s="16"/>
      <c r="J309" s="73"/>
      <c r="K309" s="16"/>
    </row>
    <row r="310" spans="9:11" ht="18">
      <c r="I310" s="16"/>
      <c r="J310" s="73"/>
      <c r="K310" s="16"/>
    </row>
    <row r="311" spans="9:11" ht="18">
      <c r="I311" s="16"/>
      <c r="J311" s="73"/>
      <c r="K311" s="16"/>
    </row>
    <row r="312" spans="9:11" ht="18">
      <c r="I312" s="16"/>
      <c r="J312" s="73"/>
      <c r="K312" s="16"/>
    </row>
    <row r="313" spans="9:11" ht="18">
      <c r="I313" s="16"/>
      <c r="J313" s="73"/>
      <c r="K313" s="16"/>
    </row>
    <row r="314" spans="9:11" ht="18">
      <c r="I314" s="16"/>
      <c r="J314" s="73"/>
      <c r="K314" s="16"/>
    </row>
    <row r="315" spans="9:11" ht="18">
      <c r="I315" s="16"/>
      <c r="J315" s="73"/>
      <c r="K315" s="16"/>
    </row>
    <row r="316" spans="9:11" ht="18">
      <c r="I316" s="16"/>
      <c r="J316" s="73"/>
      <c r="K316" s="16"/>
    </row>
    <row r="317" spans="9:11" ht="18">
      <c r="I317" s="16"/>
      <c r="J317" s="73"/>
      <c r="K317" s="16"/>
    </row>
    <row r="318" spans="9:11" ht="18">
      <c r="I318" s="16"/>
      <c r="J318" s="73"/>
      <c r="K318" s="16"/>
    </row>
    <row r="319" spans="9:11" ht="18">
      <c r="I319" s="16"/>
      <c r="J319" s="73"/>
      <c r="K319" s="16"/>
    </row>
    <row r="320" spans="9:11" ht="18">
      <c r="I320" s="16"/>
      <c r="J320" s="73"/>
      <c r="K320" s="16"/>
    </row>
    <row r="321" spans="9:11" ht="18">
      <c r="I321" s="16"/>
      <c r="J321" s="73"/>
      <c r="K321" s="16"/>
    </row>
    <row r="322" spans="9:11" ht="18">
      <c r="I322" s="16"/>
      <c r="J322" s="73"/>
      <c r="K322" s="16"/>
    </row>
    <row r="323" spans="9:11" ht="18">
      <c r="I323" s="16"/>
      <c r="J323" s="73"/>
      <c r="K323" s="16"/>
    </row>
    <row r="324" spans="9:11" ht="18">
      <c r="I324" s="16"/>
      <c r="J324" s="73"/>
      <c r="K324" s="16"/>
    </row>
    <row r="325" spans="9:11" ht="18">
      <c r="I325" s="16"/>
      <c r="J325" s="73"/>
      <c r="K325" s="16"/>
    </row>
    <row r="326" spans="9:11" ht="18">
      <c r="I326" s="16"/>
      <c r="J326" s="73"/>
      <c r="K326" s="16"/>
    </row>
    <row r="327" spans="9:11" ht="18">
      <c r="I327" s="16"/>
      <c r="J327" s="73"/>
      <c r="K327" s="16"/>
    </row>
    <row r="328" spans="9:11" ht="18">
      <c r="I328" s="16"/>
      <c r="J328" s="73"/>
      <c r="K328" s="16"/>
    </row>
    <row r="329" spans="9:11" ht="18">
      <c r="I329" s="16"/>
      <c r="J329" s="73"/>
      <c r="K329" s="16"/>
    </row>
    <row r="330" spans="9:11" ht="18">
      <c r="I330" s="16"/>
      <c r="J330" s="73"/>
      <c r="K330" s="16"/>
    </row>
    <row r="331" spans="9:11" ht="18">
      <c r="I331" s="16"/>
      <c r="J331" s="73"/>
      <c r="K331" s="16"/>
    </row>
    <row r="332" spans="9:11" ht="18">
      <c r="I332" s="16"/>
      <c r="J332" s="73"/>
      <c r="K332" s="16"/>
    </row>
    <row r="333" spans="9:11" ht="18">
      <c r="I333" s="16"/>
      <c r="J333" s="73"/>
      <c r="K333" s="16"/>
    </row>
    <row r="334" spans="9:11" ht="18">
      <c r="I334" s="16"/>
      <c r="J334" s="73"/>
      <c r="K334" s="16"/>
    </row>
    <row r="335" spans="9:11" ht="18">
      <c r="I335" s="16"/>
      <c r="J335" s="73"/>
      <c r="K335" s="16"/>
    </row>
    <row r="336" spans="9:11" ht="18">
      <c r="I336" s="16"/>
      <c r="J336" s="73"/>
      <c r="K336" s="16"/>
    </row>
    <row r="337" spans="9:11" ht="18">
      <c r="I337" s="16"/>
      <c r="J337" s="73"/>
      <c r="K337" s="16"/>
    </row>
    <row r="338" spans="9:11" ht="18">
      <c r="I338" s="16"/>
      <c r="J338" s="73"/>
      <c r="K338" s="16"/>
    </row>
    <row r="339" spans="9:11" ht="18">
      <c r="I339" s="16"/>
      <c r="J339" s="73"/>
      <c r="K339" s="16"/>
    </row>
    <row r="340" spans="9:11" ht="18">
      <c r="I340" s="16"/>
      <c r="J340" s="73"/>
      <c r="K340" s="16"/>
    </row>
    <row r="341" spans="9:11" ht="18">
      <c r="I341" s="16"/>
      <c r="J341" s="73"/>
      <c r="K341" s="16"/>
    </row>
    <row r="342" spans="9:11" ht="18">
      <c r="I342" s="16"/>
      <c r="J342" s="73"/>
      <c r="K342" s="16"/>
    </row>
    <row r="343" spans="9:11" ht="18">
      <c r="I343" s="16"/>
      <c r="J343" s="73"/>
      <c r="K343" s="16"/>
    </row>
    <row r="344" spans="9:11" ht="18">
      <c r="I344" s="16"/>
      <c r="J344" s="73"/>
      <c r="K344" s="16"/>
    </row>
    <row r="345" spans="9:11" ht="18">
      <c r="I345" s="16"/>
      <c r="J345" s="73"/>
      <c r="K345" s="16"/>
    </row>
    <row r="346" spans="9:11" ht="18">
      <c r="I346" s="16"/>
      <c r="J346" s="73"/>
      <c r="K346" s="16"/>
    </row>
    <row r="347" spans="9:11" ht="18">
      <c r="I347" s="16"/>
      <c r="J347" s="73"/>
      <c r="K347" s="16"/>
    </row>
    <row r="348" spans="9:11" ht="18">
      <c r="I348" s="16"/>
      <c r="J348" s="73"/>
      <c r="K348" s="16"/>
    </row>
    <row r="349" spans="9:11" ht="18">
      <c r="I349" s="16"/>
      <c r="J349" s="73"/>
      <c r="K349" s="16"/>
    </row>
    <row r="350" spans="9:11" ht="18">
      <c r="I350" s="16"/>
      <c r="J350" s="73"/>
      <c r="K350" s="16"/>
    </row>
    <row r="351" spans="9:11" ht="18">
      <c r="I351" s="16"/>
      <c r="J351" s="73"/>
      <c r="K351" s="16"/>
    </row>
    <row r="352" spans="9:11" ht="18">
      <c r="I352" s="16"/>
      <c r="J352" s="73"/>
      <c r="K352" s="16"/>
    </row>
    <row r="353" spans="9:11" ht="18">
      <c r="I353" s="16"/>
      <c r="J353" s="73"/>
      <c r="K353" s="16"/>
    </row>
    <row r="354" spans="9:11" ht="18">
      <c r="I354" s="16"/>
      <c r="J354" s="73"/>
      <c r="K354" s="16"/>
    </row>
    <row r="355" spans="9:11" ht="18">
      <c r="I355" s="16"/>
      <c r="J355" s="73"/>
      <c r="K355" s="16"/>
    </row>
    <row r="356" spans="9:11" ht="18">
      <c r="I356" s="16"/>
      <c r="J356" s="73"/>
      <c r="K356" s="16"/>
    </row>
    <row r="357" spans="9:11" ht="18">
      <c r="I357" s="16"/>
      <c r="J357" s="73"/>
      <c r="K357" s="16"/>
    </row>
    <row r="358" spans="9:11" ht="18">
      <c r="I358" s="16"/>
      <c r="J358" s="73"/>
      <c r="K358" s="16"/>
    </row>
    <row r="359" spans="9:11" ht="18">
      <c r="I359" s="16"/>
      <c r="J359" s="73"/>
      <c r="K359" s="16"/>
    </row>
    <row r="360" spans="9:11" ht="18">
      <c r="I360" s="16"/>
      <c r="J360" s="73"/>
      <c r="K360" s="16"/>
    </row>
    <row r="361" spans="9:11" ht="18">
      <c r="I361" s="16"/>
      <c r="J361" s="73"/>
      <c r="K361" s="16"/>
    </row>
    <row r="362" spans="9:11" ht="18">
      <c r="I362" s="16"/>
      <c r="J362" s="73"/>
      <c r="K362" s="16"/>
    </row>
    <row r="363" spans="9:11" ht="18">
      <c r="I363" s="16"/>
      <c r="J363" s="73"/>
      <c r="K363" s="16"/>
    </row>
    <row r="364" spans="9:11" ht="18">
      <c r="I364" s="16"/>
      <c r="J364" s="73"/>
      <c r="K364" s="16"/>
    </row>
    <row r="365" spans="9:11" ht="18">
      <c r="I365" s="16"/>
      <c r="J365" s="73"/>
      <c r="K365" s="16"/>
    </row>
    <row r="366" spans="9:11" ht="18">
      <c r="I366" s="16"/>
      <c r="J366" s="73"/>
      <c r="K366" s="16"/>
    </row>
    <row r="367" spans="9:11" ht="18">
      <c r="I367" s="16"/>
      <c r="J367" s="73"/>
      <c r="K367" s="16"/>
    </row>
    <row r="368" spans="9:11" ht="18">
      <c r="I368" s="16"/>
      <c r="J368" s="73"/>
      <c r="K368" s="16"/>
    </row>
    <row r="369" spans="9:11" ht="18">
      <c r="I369" s="16"/>
      <c r="J369" s="73"/>
      <c r="K369" s="16"/>
    </row>
    <row r="370" spans="9:11" ht="18">
      <c r="I370" s="16"/>
      <c r="J370" s="73"/>
      <c r="K370" s="16"/>
    </row>
    <row r="371" spans="9:11" ht="18">
      <c r="I371" s="16"/>
      <c r="J371" s="73"/>
      <c r="K371" s="16"/>
    </row>
    <row r="372" spans="9:11" ht="18">
      <c r="I372" s="16"/>
      <c r="J372" s="73"/>
      <c r="K372" s="16"/>
    </row>
    <row r="373" spans="9:11" ht="18">
      <c r="I373" s="16"/>
      <c r="J373" s="73"/>
      <c r="K373" s="16"/>
    </row>
    <row r="374" spans="9:11" ht="18">
      <c r="I374" s="16"/>
      <c r="J374" s="73"/>
      <c r="K374" s="16"/>
    </row>
    <row r="375" spans="9:11" ht="18">
      <c r="I375" s="16"/>
      <c r="J375" s="73"/>
      <c r="K375" s="16"/>
    </row>
    <row r="376" spans="9:11" ht="18">
      <c r="I376" s="16"/>
      <c r="J376" s="73"/>
      <c r="K376" s="16"/>
    </row>
    <row r="377" spans="9:11" ht="18">
      <c r="I377" s="16"/>
      <c r="J377" s="73"/>
      <c r="K377" s="16"/>
    </row>
    <row r="378" spans="9:11" ht="18">
      <c r="I378" s="16"/>
      <c r="J378" s="73"/>
      <c r="K378" s="16"/>
    </row>
    <row r="379" spans="9:11" ht="18">
      <c r="I379" s="16"/>
      <c r="J379" s="73"/>
      <c r="K379" s="16"/>
    </row>
    <row r="380" spans="9:11" ht="18">
      <c r="I380" s="16"/>
      <c r="J380" s="73"/>
      <c r="K380" s="16"/>
    </row>
    <row r="381" ht="18">
      <c r="J381" s="73"/>
    </row>
    <row r="382" ht="18">
      <c r="J382" s="73"/>
    </row>
    <row r="383" ht="18">
      <c r="J383" s="73"/>
    </row>
    <row r="384" ht="18">
      <c r="J384" s="73"/>
    </row>
    <row r="385" ht="18">
      <c r="J385" s="73"/>
    </row>
    <row r="386" ht="18">
      <c r="J386" s="73"/>
    </row>
    <row r="387" ht="18">
      <c r="J387" s="73"/>
    </row>
    <row r="388" ht="18">
      <c r="J388" s="73"/>
    </row>
    <row r="389" ht="18">
      <c r="J389" s="73"/>
    </row>
    <row r="390" ht="18">
      <c r="J390" s="73"/>
    </row>
    <row r="391" ht="18">
      <c r="J391" s="73"/>
    </row>
    <row r="392" ht="18">
      <c r="J392" s="73"/>
    </row>
    <row r="393" ht="18">
      <c r="J393" s="73"/>
    </row>
    <row r="394" ht="18">
      <c r="J394" s="73"/>
    </row>
    <row r="395" ht="18">
      <c r="J395" s="73"/>
    </row>
    <row r="396" ht="18">
      <c r="J396" s="73"/>
    </row>
    <row r="397" ht="18">
      <c r="J397" s="73"/>
    </row>
    <row r="398" ht="18">
      <c r="J398" s="73"/>
    </row>
  </sheetData>
  <sheetProtection/>
  <mergeCells count="28">
    <mergeCell ref="A214:B214"/>
    <mergeCell ref="A167:B167"/>
    <mergeCell ref="A171:B171"/>
    <mergeCell ref="A183:B183"/>
    <mergeCell ref="A187:B187"/>
    <mergeCell ref="A191:B191"/>
    <mergeCell ref="A196:B196"/>
    <mergeCell ref="A199:B199"/>
    <mergeCell ref="A175:B175"/>
    <mergeCell ref="A179:B179"/>
    <mergeCell ref="A159:B159"/>
    <mergeCell ref="A163:B163"/>
    <mergeCell ref="A256:B256"/>
    <mergeCell ref="B259:D259"/>
    <mergeCell ref="A218:B218"/>
    <mergeCell ref="A250:B250"/>
    <mergeCell ref="A228:B228"/>
    <mergeCell ref="A239:B239"/>
    <mergeCell ref="A243:B243"/>
    <mergeCell ref="B245:C245"/>
    <mergeCell ref="A1:J1"/>
    <mergeCell ref="A2:J2"/>
    <mergeCell ref="A154:B154"/>
    <mergeCell ref="A58:B58"/>
    <mergeCell ref="C4:H4"/>
    <mergeCell ref="A31:B31"/>
    <mergeCell ref="A34:B34"/>
    <mergeCell ref="A4:B5"/>
  </mergeCells>
  <hyperlinks>
    <hyperlink ref="A4" r:id="rId1" display="www.ieee.org/documents/trans_scorecard10.xls"/>
  </hyperlinks>
  <printOptions horizontalCentered="1"/>
  <pageMargins left="0" right="0" top="0.5" bottom="0.3675" header="0" footer="0"/>
  <pageSetup fitToHeight="40" horizontalDpi="600" verticalDpi="600" orientation="portrait" scale="63" r:id="rId2"/>
  <headerFooter alignWithMargins="0">
    <oddFooter>&amp;L&amp;P of &amp;N</oddFooter>
  </headerFooter>
  <rowBreaks count="3" manualBreakCount="3">
    <brk id="55" max="255" man="1"/>
    <brk id="151" max="255" man="1"/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6.28125" style="0" customWidth="1"/>
  </cols>
  <sheetData>
    <row r="1" spans="1:9" ht="30" thickBot="1">
      <c r="A1" s="438" t="s">
        <v>0</v>
      </c>
      <c r="B1" s="438"/>
      <c r="C1" s="438"/>
      <c r="D1" s="438"/>
      <c r="E1" s="438"/>
      <c r="F1" s="438"/>
      <c r="G1" s="438"/>
      <c r="H1" s="438"/>
      <c r="I1" s="438"/>
    </row>
    <row r="2" spans="1:9" ht="23.25" thickBot="1">
      <c r="A2" s="424">
        <v>2019</v>
      </c>
      <c r="B2" s="425"/>
      <c r="C2" s="425"/>
      <c r="D2" s="425"/>
      <c r="E2" s="425"/>
      <c r="F2" s="425"/>
      <c r="G2" s="425"/>
      <c r="H2" s="425"/>
      <c r="I2" s="426"/>
    </row>
    <row r="3" spans="1:9" ht="30" thickBot="1">
      <c r="A3" s="235"/>
      <c r="B3" s="201"/>
      <c r="C3" s="201"/>
      <c r="D3" s="201"/>
      <c r="E3" s="201"/>
      <c r="F3" s="201"/>
      <c r="G3" s="201"/>
      <c r="H3" s="201"/>
      <c r="I3" s="236"/>
    </row>
    <row r="4" spans="1:9" ht="22.5">
      <c r="A4" s="237"/>
      <c r="B4" s="2"/>
      <c r="C4" s="439" t="s">
        <v>2</v>
      </c>
      <c r="D4" s="440"/>
      <c r="E4" s="440"/>
      <c r="F4" s="440"/>
      <c r="G4" s="440"/>
      <c r="H4" s="441"/>
      <c r="I4" s="238"/>
    </row>
    <row r="5" spans="1:9" ht="18" thickBot="1">
      <c r="A5" s="237"/>
      <c r="B5" s="2"/>
      <c r="C5" s="239" t="s">
        <v>1</v>
      </c>
      <c r="D5" s="240" t="s">
        <v>65</v>
      </c>
      <c r="E5" s="241">
        <v>7</v>
      </c>
      <c r="F5" s="241">
        <v>8</v>
      </c>
      <c r="G5" s="241">
        <v>9</v>
      </c>
      <c r="H5" s="242">
        <v>10</v>
      </c>
      <c r="I5" s="243" t="s">
        <v>11</v>
      </c>
    </row>
    <row r="6" spans="1:9" ht="12.75">
      <c r="A6" s="244" t="s">
        <v>170</v>
      </c>
      <c r="B6" s="119"/>
      <c r="C6" s="245"/>
      <c r="D6" s="245"/>
      <c r="E6" s="245"/>
      <c r="F6" s="245"/>
      <c r="G6" s="245"/>
      <c r="H6" s="245"/>
      <c r="I6" s="246"/>
    </row>
    <row r="7" spans="1:9" ht="12">
      <c r="A7" s="247"/>
      <c r="B7" s="119"/>
      <c r="C7" s="231"/>
      <c r="D7" s="231"/>
      <c r="E7" s="231"/>
      <c r="F7" s="231"/>
      <c r="G7" s="231"/>
      <c r="H7" s="231"/>
      <c r="I7" s="246"/>
    </row>
    <row r="8" spans="1:9" ht="13.5">
      <c r="A8" s="248" t="s">
        <v>171</v>
      </c>
      <c r="B8" s="249"/>
      <c r="C8" s="250"/>
      <c r="D8" s="250"/>
      <c r="E8" s="250"/>
      <c r="F8" s="250"/>
      <c r="G8" s="250"/>
      <c r="H8" s="250"/>
      <c r="I8" s="251"/>
    </row>
    <row r="9" spans="1:9" ht="13.5">
      <c r="A9" s="248" t="s">
        <v>6</v>
      </c>
      <c r="B9" s="249"/>
      <c r="C9" s="250"/>
      <c r="D9" s="250"/>
      <c r="E9" s="250"/>
      <c r="F9" s="250"/>
      <c r="G9" s="250"/>
      <c r="H9" s="250"/>
      <c r="I9" s="251"/>
    </row>
    <row r="10" spans="1:9" ht="13.5">
      <c r="A10" s="248" t="s">
        <v>5</v>
      </c>
      <c r="B10" s="249"/>
      <c r="C10" s="250"/>
      <c r="D10" s="250"/>
      <c r="E10" s="250"/>
      <c r="F10" s="250"/>
      <c r="G10" s="250"/>
      <c r="H10" s="250"/>
      <c r="I10" s="251"/>
    </row>
    <row r="11" spans="1:9" ht="13.5">
      <c r="A11" s="248" t="s">
        <v>172</v>
      </c>
      <c r="B11" s="249"/>
      <c r="C11" s="250"/>
      <c r="D11" s="250"/>
      <c r="E11" s="250"/>
      <c r="F11" s="250"/>
      <c r="G11" s="250"/>
      <c r="H11" s="250"/>
      <c r="I11" s="251"/>
    </row>
    <row r="12" spans="1:9" ht="13.5">
      <c r="A12" s="259" t="s">
        <v>173</v>
      </c>
      <c r="B12" s="249"/>
      <c r="C12" s="250">
        <v>4</v>
      </c>
      <c r="D12" s="250">
        <v>1</v>
      </c>
      <c r="E12" s="250">
        <v>0</v>
      </c>
      <c r="F12" s="250">
        <v>1</v>
      </c>
      <c r="G12" s="250">
        <v>0</v>
      </c>
      <c r="H12" s="250">
        <v>0</v>
      </c>
      <c r="I12" s="251">
        <v>5</v>
      </c>
    </row>
    <row r="13" spans="1:9" ht="13.5">
      <c r="A13" s="259" t="s">
        <v>4</v>
      </c>
      <c r="B13" s="249"/>
      <c r="C13" s="250">
        <v>5</v>
      </c>
      <c r="D13" s="250">
        <v>3</v>
      </c>
      <c r="E13" s="250">
        <v>0</v>
      </c>
      <c r="F13" s="250">
        <v>1</v>
      </c>
      <c r="G13" s="250">
        <v>1</v>
      </c>
      <c r="H13" s="250">
        <v>1</v>
      </c>
      <c r="I13" s="251">
        <v>8</v>
      </c>
    </row>
    <row r="14" spans="1:9" ht="14.25" thickBot="1">
      <c r="A14" s="252" t="s">
        <v>174</v>
      </c>
      <c r="B14" s="253"/>
      <c r="C14" s="254"/>
      <c r="D14" s="254"/>
      <c r="E14" s="254"/>
      <c r="F14" s="254"/>
      <c r="G14" s="254"/>
      <c r="H14" s="254"/>
      <c r="I14" s="255"/>
    </row>
    <row r="15" spans="1:9" ht="13.5">
      <c r="A15" s="256"/>
      <c r="B15" s="257"/>
      <c r="C15" s="258"/>
      <c r="D15" s="258"/>
      <c r="E15" s="258"/>
      <c r="F15" s="258"/>
      <c r="G15" s="258"/>
      <c r="H15" s="258"/>
      <c r="I15" s="258"/>
    </row>
    <row r="16" spans="1:9" ht="30" thickBot="1">
      <c r="A16" s="438" t="s">
        <v>0</v>
      </c>
      <c r="B16" s="438"/>
      <c r="C16" s="438"/>
      <c r="D16" s="438"/>
      <c r="E16" s="438"/>
      <c r="F16" s="438"/>
      <c r="G16" s="438"/>
      <c r="H16" s="438"/>
      <c r="I16" s="438"/>
    </row>
    <row r="17" spans="1:9" ht="23.25" thickBot="1">
      <c r="A17" s="424">
        <v>2018</v>
      </c>
      <c r="B17" s="425"/>
      <c r="C17" s="425"/>
      <c r="D17" s="425"/>
      <c r="E17" s="425"/>
      <c r="F17" s="425"/>
      <c r="G17" s="425"/>
      <c r="H17" s="425"/>
      <c r="I17" s="426"/>
    </row>
    <row r="18" spans="1:9" ht="30" thickBot="1">
      <c r="A18" s="235"/>
      <c r="B18" s="201"/>
      <c r="C18" s="201"/>
      <c r="D18" s="201"/>
      <c r="E18" s="201"/>
      <c r="F18" s="201"/>
      <c r="G18" s="201"/>
      <c r="H18" s="201"/>
      <c r="I18" s="236"/>
    </row>
    <row r="19" spans="1:9" ht="22.5">
      <c r="A19" s="237"/>
      <c r="B19" s="2"/>
      <c r="C19" s="439" t="s">
        <v>2</v>
      </c>
      <c r="D19" s="440"/>
      <c r="E19" s="440"/>
      <c r="F19" s="440"/>
      <c r="G19" s="440"/>
      <c r="H19" s="441"/>
      <c r="I19" s="238"/>
    </row>
    <row r="20" spans="1:9" ht="18" thickBot="1">
      <c r="A20" s="237"/>
      <c r="B20" s="2"/>
      <c r="C20" s="239" t="s">
        <v>1</v>
      </c>
      <c r="D20" s="240" t="s">
        <v>65</v>
      </c>
      <c r="E20" s="241">
        <v>7</v>
      </c>
      <c r="F20" s="241">
        <v>8</v>
      </c>
      <c r="G20" s="241">
        <v>9</v>
      </c>
      <c r="H20" s="242">
        <v>10</v>
      </c>
      <c r="I20" s="243" t="s">
        <v>11</v>
      </c>
    </row>
    <row r="21" spans="1:9" ht="12.75">
      <c r="A21" s="244" t="s">
        <v>170</v>
      </c>
      <c r="B21" s="119"/>
      <c r="C21" s="245"/>
      <c r="D21" s="245"/>
      <c r="E21" s="245"/>
      <c r="F21" s="245"/>
      <c r="G21" s="245"/>
      <c r="H21" s="245"/>
      <c r="I21" s="246"/>
    </row>
    <row r="22" spans="1:9" ht="12">
      <c r="A22" s="247"/>
      <c r="B22" s="119"/>
      <c r="C22" s="231"/>
      <c r="D22" s="231"/>
      <c r="E22" s="231"/>
      <c r="F22" s="231"/>
      <c r="G22" s="231"/>
      <c r="H22" s="231"/>
      <c r="I22" s="246"/>
    </row>
    <row r="23" spans="1:9" ht="13.5">
      <c r="A23" s="248" t="s">
        <v>171</v>
      </c>
      <c r="B23" s="249"/>
      <c r="C23" s="250">
        <v>9</v>
      </c>
      <c r="D23" s="250">
        <v>7</v>
      </c>
      <c r="E23" s="250">
        <v>1</v>
      </c>
      <c r="F23" s="250">
        <v>1</v>
      </c>
      <c r="G23" s="250">
        <v>1</v>
      </c>
      <c r="H23" s="250">
        <v>4</v>
      </c>
      <c r="I23" s="251">
        <f>SUM(C23:D23)</f>
        <v>16</v>
      </c>
    </row>
    <row r="24" spans="1:9" ht="13.5">
      <c r="A24" s="248" t="s">
        <v>6</v>
      </c>
      <c r="B24" s="249"/>
      <c r="C24" s="250">
        <v>1</v>
      </c>
      <c r="D24" s="250">
        <v>5</v>
      </c>
      <c r="E24" s="250">
        <v>1</v>
      </c>
      <c r="F24" s="250">
        <v>2</v>
      </c>
      <c r="G24" s="250">
        <v>1</v>
      </c>
      <c r="H24" s="250">
        <v>1</v>
      </c>
      <c r="I24" s="251">
        <f aca="true" t="shared" si="0" ref="I24:I29">SUM(C24:D24)</f>
        <v>6</v>
      </c>
    </row>
    <row r="25" spans="1:9" ht="13.5">
      <c r="A25" s="248" t="s">
        <v>5</v>
      </c>
      <c r="B25" s="249"/>
      <c r="C25" s="250">
        <v>4</v>
      </c>
      <c r="D25" s="250">
        <v>1</v>
      </c>
      <c r="E25" s="250">
        <v>0</v>
      </c>
      <c r="F25" s="250">
        <v>1</v>
      </c>
      <c r="G25" s="250">
        <v>0</v>
      </c>
      <c r="H25" s="250">
        <v>0</v>
      </c>
      <c r="I25" s="251">
        <f t="shared" si="0"/>
        <v>5</v>
      </c>
    </row>
    <row r="26" spans="1:9" ht="13.5">
      <c r="A26" s="248" t="s">
        <v>172</v>
      </c>
      <c r="B26" s="249"/>
      <c r="C26" s="250">
        <v>3</v>
      </c>
      <c r="D26" s="250">
        <v>5</v>
      </c>
      <c r="E26" s="250">
        <v>0</v>
      </c>
      <c r="F26" s="250">
        <v>3</v>
      </c>
      <c r="G26" s="250">
        <v>1</v>
      </c>
      <c r="H26" s="250">
        <v>1</v>
      </c>
      <c r="I26" s="251">
        <f t="shared" si="0"/>
        <v>8</v>
      </c>
    </row>
    <row r="27" spans="1:9" ht="13.5">
      <c r="A27" s="248" t="s">
        <v>173</v>
      </c>
      <c r="B27" s="249"/>
      <c r="C27" s="250">
        <v>4</v>
      </c>
      <c r="D27" s="250">
        <v>1</v>
      </c>
      <c r="E27" s="250">
        <v>0</v>
      </c>
      <c r="F27" s="250">
        <v>1</v>
      </c>
      <c r="G27" s="250">
        <v>0</v>
      </c>
      <c r="H27" s="250">
        <v>0</v>
      </c>
      <c r="I27" s="251">
        <f t="shared" si="0"/>
        <v>5</v>
      </c>
    </row>
    <row r="28" spans="1:9" ht="13.5">
      <c r="A28" s="248" t="s">
        <v>4</v>
      </c>
      <c r="B28" s="249"/>
      <c r="C28" s="250">
        <v>5</v>
      </c>
      <c r="D28" s="250">
        <v>4</v>
      </c>
      <c r="E28" s="250">
        <v>0</v>
      </c>
      <c r="F28" s="250">
        <v>1</v>
      </c>
      <c r="G28" s="250">
        <v>0</v>
      </c>
      <c r="H28" s="250">
        <v>2</v>
      </c>
      <c r="I28" s="251">
        <f t="shared" si="0"/>
        <v>9</v>
      </c>
    </row>
    <row r="29" spans="1:9" ht="14.25" thickBot="1">
      <c r="A29" s="252" t="s">
        <v>174</v>
      </c>
      <c r="B29" s="253"/>
      <c r="C29" s="254">
        <v>3</v>
      </c>
      <c r="D29" s="254">
        <v>2</v>
      </c>
      <c r="E29" s="254">
        <v>0</v>
      </c>
      <c r="F29" s="254">
        <v>2</v>
      </c>
      <c r="G29" s="254">
        <v>0</v>
      </c>
      <c r="H29" s="254">
        <v>0</v>
      </c>
      <c r="I29" s="255">
        <f t="shared" si="0"/>
        <v>5</v>
      </c>
    </row>
  </sheetData>
  <sheetProtection/>
  <mergeCells count="6">
    <mergeCell ref="A1:I1"/>
    <mergeCell ref="A2:I2"/>
    <mergeCell ref="C4:H4"/>
    <mergeCell ref="A16:I16"/>
    <mergeCell ref="A17:I17"/>
    <mergeCell ref="C19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0.00390625" style="0" customWidth="1"/>
  </cols>
  <sheetData>
    <row r="1" spans="1:8" ht="30" thickBot="1">
      <c r="A1" s="449" t="s">
        <v>0</v>
      </c>
      <c r="B1" s="450"/>
      <c r="C1" s="450"/>
      <c r="D1" s="450"/>
      <c r="E1" s="450"/>
      <c r="F1" s="450"/>
      <c r="G1" s="450"/>
      <c r="H1" s="451"/>
    </row>
    <row r="2" spans="1:8" ht="23.25" thickBot="1">
      <c r="A2" s="424">
        <v>2019</v>
      </c>
      <c r="B2" s="425"/>
      <c r="C2" s="425"/>
      <c r="D2" s="425"/>
      <c r="E2" s="425"/>
      <c r="F2" s="425"/>
      <c r="G2" s="425"/>
      <c r="H2" s="426"/>
    </row>
    <row r="3" spans="1:8" ht="18">
      <c r="A3" s="501" t="s">
        <v>142</v>
      </c>
      <c r="B3" s="452"/>
      <c r="C3" s="452"/>
      <c r="D3" s="452"/>
      <c r="E3" s="452"/>
      <c r="F3" s="452"/>
      <c r="G3" s="452"/>
      <c r="H3" s="453"/>
    </row>
    <row r="4" spans="1:8" ht="12.75">
      <c r="A4" s="203" t="s">
        <v>143</v>
      </c>
      <c r="B4" s="447" t="s">
        <v>144</v>
      </c>
      <c r="C4" s="447"/>
      <c r="D4" s="447"/>
      <c r="E4" s="447"/>
      <c r="F4" s="447"/>
      <c r="G4" s="447"/>
      <c r="H4" s="447"/>
    </row>
    <row r="5" spans="1:8" ht="12.75">
      <c r="A5" s="204"/>
      <c r="B5" s="205" t="s">
        <v>145</v>
      </c>
      <c r="C5" s="206" t="s">
        <v>146</v>
      </c>
      <c r="D5" s="206" t="s">
        <v>147</v>
      </c>
      <c r="E5" s="206" t="s">
        <v>148</v>
      </c>
      <c r="F5" s="206" t="s">
        <v>149</v>
      </c>
      <c r="G5" s="205" t="s">
        <v>150</v>
      </c>
      <c r="H5" s="207" t="s">
        <v>11</v>
      </c>
    </row>
    <row r="6" spans="1:8" ht="12.75">
      <c r="A6" s="206" t="s">
        <v>151</v>
      </c>
      <c r="B6" s="208">
        <v>146378</v>
      </c>
      <c r="C6" s="209">
        <v>13485</v>
      </c>
      <c r="D6" s="209">
        <v>55741</v>
      </c>
      <c r="E6" s="209">
        <v>8808</v>
      </c>
      <c r="F6" s="209">
        <v>78429</v>
      </c>
      <c r="G6" s="208">
        <v>156463</v>
      </c>
      <c r="H6" s="210">
        <f>SUM(B6+G6)</f>
        <v>302841</v>
      </c>
    </row>
    <row r="7" spans="1:8" ht="12.75">
      <c r="A7" s="206" t="s">
        <v>152</v>
      </c>
      <c r="B7" s="208">
        <v>20433</v>
      </c>
      <c r="C7" s="209">
        <v>1607</v>
      </c>
      <c r="D7" s="209">
        <v>9070</v>
      </c>
      <c r="E7" s="209">
        <v>2592</v>
      </c>
      <c r="F7" s="209">
        <v>8784</v>
      </c>
      <c r="G7" s="208">
        <v>22053</v>
      </c>
      <c r="H7" s="210">
        <f>SUM(B7+G7)</f>
        <v>42486</v>
      </c>
    </row>
    <row r="8" spans="1:8" ht="12.75">
      <c r="A8" s="206" t="s">
        <v>153</v>
      </c>
      <c r="B8" s="211">
        <v>0.1396</v>
      </c>
      <c r="C8" s="212">
        <v>0.1192</v>
      </c>
      <c r="D8" s="212">
        <v>0.1627</v>
      </c>
      <c r="E8" s="212">
        <v>0.2943</v>
      </c>
      <c r="F8" s="212">
        <v>0.112</v>
      </c>
      <c r="G8" s="211">
        <v>0.1409</v>
      </c>
      <c r="H8" s="212">
        <v>0.1403</v>
      </c>
    </row>
    <row r="9" spans="1:8" ht="18">
      <c r="A9" s="66"/>
      <c r="B9" s="452"/>
      <c r="C9" s="452"/>
      <c r="D9" s="452"/>
      <c r="E9" s="452"/>
      <c r="F9" s="452"/>
      <c r="G9" s="452"/>
      <c r="H9" s="453"/>
    </row>
    <row r="10" spans="1:8" ht="12.75">
      <c r="A10" s="213"/>
      <c r="B10" s="446" t="s">
        <v>154</v>
      </c>
      <c r="C10" s="446"/>
      <c r="D10" s="446"/>
      <c r="E10" s="446"/>
      <c r="F10" s="446"/>
      <c r="G10" s="446"/>
      <c r="H10" s="446"/>
    </row>
    <row r="11" spans="1:8" ht="12.75">
      <c r="A11" s="204"/>
      <c r="B11" s="205" t="s">
        <v>145</v>
      </c>
      <c r="C11" s="206" t="s">
        <v>146</v>
      </c>
      <c r="D11" s="206" t="s">
        <v>147</v>
      </c>
      <c r="E11" s="206" t="s">
        <v>148</v>
      </c>
      <c r="F11" s="206" t="s">
        <v>149</v>
      </c>
      <c r="G11" s="205" t="s">
        <v>150</v>
      </c>
      <c r="H11" s="207" t="s">
        <v>11</v>
      </c>
    </row>
    <row r="12" spans="1:8" ht="12.75">
      <c r="A12" s="206" t="s">
        <v>151</v>
      </c>
      <c r="B12" s="208">
        <v>152306</v>
      </c>
      <c r="C12" s="209">
        <v>13484</v>
      </c>
      <c r="D12" s="209">
        <v>56535</v>
      </c>
      <c r="E12" s="209">
        <v>9100</v>
      </c>
      <c r="F12" s="209">
        <v>75157</v>
      </c>
      <c r="G12" s="208">
        <v>154276</v>
      </c>
      <c r="H12" s="210">
        <v>306582</v>
      </c>
    </row>
    <row r="13" spans="1:8" ht="12.75">
      <c r="A13" s="206" t="s">
        <v>152</v>
      </c>
      <c r="B13" s="208">
        <v>20834</v>
      </c>
      <c r="C13" s="209">
        <v>1631</v>
      </c>
      <c r="D13" s="209">
        <v>10506</v>
      </c>
      <c r="E13" s="209">
        <v>1660</v>
      </c>
      <c r="F13" s="209">
        <v>15754</v>
      </c>
      <c r="G13" s="208">
        <v>29551</v>
      </c>
      <c r="H13" s="210">
        <v>50385</v>
      </c>
    </row>
    <row r="14" spans="1:8" ht="12.75">
      <c r="A14" s="206" t="s">
        <v>153</v>
      </c>
      <c r="B14" s="211">
        <f aca="true" t="shared" si="0" ref="B14:H14">(B13/B12)</f>
        <v>0.1367904087823198</v>
      </c>
      <c r="C14" s="212">
        <f t="shared" si="0"/>
        <v>0.12095817264906555</v>
      </c>
      <c r="D14" s="212">
        <f t="shared" si="0"/>
        <v>0.18583178561952773</v>
      </c>
      <c r="E14" s="212">
        <f t="shared" si="0"/>
        <v>0.1824175824175824</v>
      </c>
      <c r="F14" s="212">
        <f t="shared" si="0"/>
        <v>0.20961454022912038</v>
      </c>
      <c r="G14" s="211">
        <f t="shared" si="0"/>
        <v>0.19154631958308485</v>
      </c>
      <c r="H14" s="212">
        <f t="shared" si="0"/>
        <v>0.1643442863573204</v>
      </c>
    </row>
    <row r="15" spans="1:8" ht="12.75">
      <c r="A15" s="66"/>
      <c r="B15" s="214"/>
      <c r="C15" s="214"/>
      <c r="D15" s="214"/>
      <c r="E15" s="214"/>
      <c r="F15" s="214"/>
      <c r="G15" s="214"/>
      <c r="H15" s="215"/>
    </row>
    <row r="16" spans="1:8" ht="12.75">
      <c r="A16" s="213"/>
      <c r="B16" s="446" t="s">
        <v>155</v>
      </c>
      <c r="C16" s="446"/>
      <c r="D16" s="446"/>
      <c r="E16" s="446"/>
      <c r="F16" s="446"/>
      <c r="G16" s="446"/>
      <c r="H16" s="446"/>
    </row>
    <row r="17" spans="1:8" ht="12.75">
      <c r="A17" s="204"/>
      <c r="B17" s="205" t="s">
        <v>145</v>
      </c>
      <c r="C17" s="206" t="s">
        <v>146</v>
      </c>
      <c r="D17" s="206" t="s">
        <v>147</v>
      </c>
      <c r="E17" s="206" t="s">
        <v>148</v>
      </c>
      <c r="F17" s="206" t="s">
        <v>149</v>
      </c>
      <c r="G17" s="205" t="s">
        <v>150</v>
      </c>
      <c r="H17" s="207" t="s">
        <v>11</v>
      </c>
    </row>
    <row r="18" spans="1:8" ht="12.75">
      <c r="A18" s="206" t="s">
        <v>151</v>
      </c>
      <c r="B18" s="208">
        <v>154396</v>
      </c>
      <c r="C18" s="209">
        <v>12906</v>
      </c>
      <c r="D18" s="209">
        <v>55648</v>
      </c>
      <c r="E18" s="209">
        <v>8782</v>
      </c>
      <c r="F18" s="209">
        <v>70322</v>
      </c>
      <c r="G18" s="208">
        <f>SUM(C18:F18)</f>
        <v>147658</v>
      </c>
      <c r="H18" s="210">
        <f>B18+G18</f>
        <v>302054</v>
      </c>
    </row>
    <row r="19" spans="1:8" ht="12.75">
      <c r="A19" s="206" t="s">
        <v>152</v>
      </c>
      <c r="B19" s="208">
        <v>23172</v>
      </c>
      <c r="C19" s="209">
        <v>1824</v>
      </c>
      <c r="D19" s="209">
        <v>10723</v>
      </c>
      <c r="E19" s="209">
        <v>1831</v>
      </c>
      <c r="F19" s="209">
        <v>9312</v>
      </c>
      <c r="G19" s="208">
        <v>23690</v>
      </c>
      <c r="H19" s="210">
        <f>B19+G19</f>
        <v>46862</v>
      </c>
    </row>
    <row r="20" spans="1:8" ht="12.75">
      <c r="A20" s="206" t="s">
        <v>153</v>
      </c>
      <c r="B20" s="211">
        <f aca="true" t="shared" si="1" ref="B20:H20">(B19/B18)</f>
        <v>0.15008160833182208</v>
      </c>
      <c r="C20" s="212">
        <f t="shared" si="1"/>
        <v>0.1413296141329614</v>
      </c>
      <c r="D20" s="212">
        <f t="shared" si="1"/>
        <v>0.1926933582518689</v>
      </c>
      <c r="E20" s="212">
        <f t="shared" si="1"/>
        <v>0.20849464814393076</v>
      </c>
      <c r="F20" s="212">
        <f t="shared" si="1"/>
        <v>0.13241944199539263</v>
      </c>
      <c r="G20" s="211">
        <f t="shared" si="1"/>
        <v>0.1604383101491284</v>
      </c>
      <c r="H20" s="212">
        <f t="shared" si="1"/>
        <v>0.15514444437087407</v>
      </c>
    </row>
    <row r="21" spans="1:8" ht="18">
      <c r="A21" s="216"/>
      <c r="B21" s="217"/>
      <c r="C21" s="217"/>
      <c r="D21" s="217"/>
      <c r="E21" s="217"/>
      <c r="F21" s="217"/>
      <c r="G21" s="217"/>
      <c r="H21" s="218"/>
    </row>
    <row r="22" spans="1:8" ht="12.75">
      <c r="A22" s="219"/>
      <c r="B22" s="446" t="s">
        <v>156</v>
      </c>
      <c r="C22" s="446"/>
      <c r="D22" s="446"/>
      <c r="E22" s="446"/>
      <c r="F22" s="446"/>
      <c r="G22" s="446"/>
      <c r="H22" s="446"/>
    </row>
    <row r="23" spans="1:8" ht="12.75">
      <c r="A23" s="204"/>
      <c r="B23" s="205" t="s">
        <v>145</v>
      </c>
      <c r="C23" s="206" t="s">
        <v>146</v>
      </c>
      <c r="D23" s="206" t="s">
        <v>147</v>
      </c>
      <c r="E23" s="206" t="s">
        <v>148</v>
      </c>
      <c r="F23" s="206" t="s">
        <v>149</v>
      </c>
      <c r="G23" s="205" t="s">
        <v>150</v>
      </c>
      <c r="H23" s="207" t="s">
        <v>11</v>
      </c>
    </row>
    <row r="24" spans="1:8" ht="12.75">
      <c r="A24" s="206" t="s">
        <v>151</v>
      </c>
      <c r="B24" s="208">
        <v>169125</v>
      </c>
      <c r="C24" s="209">
        <v>14309</v>
      </c>
      <c r="D24" s="209">
        <v>58939</v>
      </c>
      <c r="E24" s="209">
        <v>9690</v>
      </c>
      <c r="F24" s="209">
        <v>63368</v>
      </c>
      <c r="G24" s="208">
        <f>SUM(C24:F24)</f>
        <v>146306</v>
      </c>
      <c r="H24" s="210">
        <f>B24+G24</f>
        <v>315431</v>
      </c>
    </row>
    <row r="25" spans="1:8" ht="12.75">
      <c r="A25" s="206" t="s">
        <v>152</v>
      </c>
      <c r="B25" s="208">
        <v>21904</v>
      </c>
      <c r="C25" s="209">
        <v>1651</v>
      </c>
      <c r="D25" s="209">
        <v>10264</v>
      </c>
      <c r="E25" s="209">
        <v>1914</v>
      </c>
      <c r="F25" s="209">
        <v>9877</v>
      </c>
      <c r="G25" s="208">
        <f>SUM(C25:F25)</f>
        <v>23706</v>
      </c>
      <c r="H25" s="210">
        <f>B25+G25</f>
        <v>45610</v>
      </c>
    </row>
    <row r="26" spans="1:8" ht="12.75">
      <c r="A26" s="206" t="s">
        <v>153</v>
      </c>
      <c r="B26" s="211">
        <f aca="true" t="shared" si="2" ref="B26:H26">(B25/B24)</f>
        <v>0.12951367331855138</v>
      </c>
      <c r="C26" s="212">
        <f t="shared" si="2"/>
        <v>0.11538192745824306</v>
      </c>
      <c r="D26" s="212">
        <f t="shared" si="2"/>
        <v>0.17414615110538015</v>
      </c>
      <c r="E26" s="212">
        <f t="shared" si="2"/>
        <v>0.19752321981424148</v>
      </c>
      <c r="F26" s="212">
        <f t="shared" si="2"/>
        <v>0.15586731473298826</v>
      </c>
      <c r="G26" s="211">
        <f t="shared" si="2"/>
        <v>0.16203026533429934</v>
      </c>
      <c r="H26" s="212">
        <f t="shared" si="2"/>
        <v>0.14459580700692068</v>
      </c>
    </row>
    <row r="27" spans="1:8" ht="18">
      <c r="A27" s="216"/>
      <c r="B27" s="217"/>
      <c r="C27" s="217"/>
      <c r="D27" s="217"/>
      <c r="E27" s="217"/>
      <c r="F27" s="217"/>
      <c r="G27" s="217"/>
      <c r="H27" s="218"/>
    </row>
    <row r="28" spans="1:8" ht="12.75">
      <c r="A28" s="220"/>
      <c r="B28" s="446" t="s">
        <v>157</v>
      </c>
      <c r="C28" s="446"/>
      <c r="D28" s="446"/>
      <c r="E28" s="446"/>
      <c r="F28" s="446"/>
      <c r="G28" s="446"/>
      <c r="H28" s="446"/>
    </row>
    <row r="29" spans="1:8" ht="12.75">
      <c r="A29" s="221"/>
      <c r="B29" s="205" t="s">
        <v>145</v>
      </c>
      <c r="C29" s="206" t="s">
        <v>146</v>
      </c>
      <c r="D29" s="206" t="s">
        <v>147</v>
      </c>
      <c r="E29" s="206" t="s">
        <v>148</v>
      </c>
      <c r="F29" s="206" t="s">
        <v>149</v>
      </c>
      <c r="G29" s="205" t="s">
        <v>150</v>
      </c>
      <c r="H29" s="207" t="s">
        <v>11</v>
      </c>
    </row>
    <row r="30" spans="1:8" ht="12.75">
      <c r="A30" s="222" t="s">
        <v>151</v>
      </c>
      <c r="B30" s="208">
        <v>169981</v>
      </c>
      <c r="C30" s="209">
        <v>13873</v>
      </c>
      <c r="D30" s="209">
        <v>57524</v>
      </c>
      <c r="E30" s="209">
        <v>9107</v>
      </c>
      <c r="F30" s="209">
        <v>59917</v>
      </c>
      <c r="G30" s="208">
        <f>SUM(C30:F30)</f>
        <v>140421</v>
      </c>
      <c r="H30" s="210">
        <f>B30+G30</f>
        <v>310402</v>
      </c>
    </row>
    <row r="31" spans="1:8" ht="12.75">
      <c r="A31" s="206" t="s">
        <v>152</v>
      </c>
      <c r="B31" s="208">
        <v>22971</v>
      </c>
      <c r="C31" s="209">
        <v>1606</v>
      </c>
      <c r="D31" s="209">
        <v>10898</v>
      </c>
      <c r="E31" s="209">
        <v>1976</v>
      </c>
      <c r="F31" s="209">
        <v>10242</v>
      </c>
      <c r="G31" s="208">
        <f>SUM(C31:F31)</f>
        <v>24722</v>
      </c>
      <c r="H31" s="210">
        <f>B31+G31</f>
        <v>47693</v>
      </c>
    </row>
    <row r="32" spans="1:8" ht="12.75">
      <c r="A32" s="206" t="s">
        <v>153</v>
      </c>
      <c r="B32" s="211">
        <f aca="true" t="shared" si="3" ref="B32:H32">(B31/B30)</f>
        <v>0.1351386331413511</v>
      </c>
      <c r="C32" s="212">
        <f t="shared" si="3"/>
        <v>0.11576443451308296</v>
      </c>
      <c r="D32" s="212">
        <f t="shared" si="3"/>
        <v>0.18945135943258465</v>
      </c>
      <c r="E32" s="212">
        <f t="shared" si="3"/>
        <v>0.2169759525639618</v>
      </c>
      <c r="F32" s="212">
        <f t="shared" si="3"/>
        <v>0.17093646210591318</v>
      </c>
      <c r="G32" s="211">
        <f t="shared" si="3"/>
        <v>0.17605628787716937</v>
      </c>
      <c r="H32" s="212">
        <f t="shared" si="3"/>
        <v>0.15364913885864137</v>
      </c>
    </row>
    <row r="33" spans="1:8" ht="12">
      <c r="A33" s="47"/>
      <c r="B33" s="448"/>
      <c r="C33" s="448"/>
      <c r="D33" s="448"/>
      <c r="E33" s="448"/>
      <c r="F33" s="448"/>
      <c r="G33" s="448"/>
      <c r="H33" s="448"/>
    </row>
    <row r="34" spans="1:8" ht="12.75">
      <c r="A34" s="220"/>
      <c r="B34" s="446" t="s">
        <v>158</v>
      </c>
      <c r="C34" s="446"/>
      <c r="D34" s="446"/>
      <c r="E34" s="446"/>
      <c r="F34" s="446"/>
      <c r="G34" s="446"/>
      <c r="H34" s="446"/>
    </row>
    <row r="35" spans="1:8" ht="12.75">
      <c r="A35" s="221"/>
      <c r="B35" s="205" t="s">
        <v>145</v>
      </c>
      <c r="C35" s="206" t="s">
        <v>146</v>
      </c>
      <c r="D35" s="206" t="s">
        <v>147</v>
      </c>
      <c r="E35" s="206" t="s">
        <v>148</v>
      </c>
      <c r="F35" s="206" t="s">
        <v>149</v>
      </c>
      <c r="G35" s="205" t="s">
        <v>150</v>
      </c>
      <c r="H35" s="207" t="s">
        <v>11</v>
      </c>
    </row>
    <row r="36" spans="1:8" ht="12.75">
      <c r="A36" s="222" t="s">
        <v>151</v>
      </c>
      <c r="B36" s="208">
        <v>173004</v>
      </c>
      <c r="C36" s="209">
        <v>13674</v>
      </c>
      <c r="D36" s="209">
        <v>56415</v>
      </c>
      <c r="E36" s="209">
        <v>8604</v>
      </c>
      <c r="F36" s="209">
        <v>55747</v>
      </c>
      <c r="G36" s="208">
        <v>134440</v>
      </c>
      <c r="H36" s="210">
        <f>B36+G36</f>
        <v>307444</v>
      </c>
    </row>
    <row r="37" spans="1:8" ht="12.75">
      <c r="A37" s="206" t="s">
        <v>152</v>
      </c>
      <c r="B37" s="208">
        <v>21297</v>
      </c>
      <c r="C37" s="209">
        <v>1636</v>
      </c>
      <c r="D37" s="209">
        <v>9111</v>
      </c>
      <c r="E37" s="209">
        <v>1356</v>
      </c>
      <c r="F37" s="209">
        <v>6186</v>
      </c>
      <c r="G37" s="208">
        <v>18289</v>
      </c>
      <c r="H37" s="210">
        <f>B37+G37</f>
        <v>39586</v>
      </c>
    </row>
    <row r="38" spans="1:8" ht="12.75">
      <c r="A38" s="206" t="s">
        <v>153</v>
      </c>
      <c r="B38" s="211">
        <f aca="true" t="shared" si="4" ref="B38:H38">(B37/B36)</f>
        <v>0.12310119997225498</v>
      </c>
      <c r="C38" s="212">
        <f t="shared" si="4"/>
        <v>0.1196431183267515</v>
      </c>
      <c r="D38" s="212">
        <f t="shared" si="4"/>
        <v>0.1614996011699016</v>
      </c>
      <c r="E38" s="212">
        <f t="shared" si="4"/>
        <v>0.15760111576011157</v>
      </c>
      <c r="F38" s="212">
        <f t="shared" si="4"/>
        <v>0.11096561249932732</v>
      </c>
      <c r="G38" s="211">
        <f t="shared" si="4"/>
        <v>0.136038381434097</v>
      </c>
      <c r="H38" s="212">
        <f t="shared" si="4"/>
        <v>0.1287584080352845</v>
      </c>
    </row>
    <row r="39" spans="1:8" ht="12">
      <c r="A39" s="47"/>
      <c r="B39" s="448"/>
      <c r="C39" s="448"/>
      <c r="D39" s="448"/>
      <c r="E39" s="448"/>
      <c r="F39" s="448"/>
      <c r="G39" s="448"/>
      <c r="H39" s="448"/>
    </row>
    <row r="40" spans="1:8" ht="12.75">
      <c r="A40" s="220"/>
      <c r="B40" s="446" t="s">
        <v>159</v>
      </c>
      <c r="C40" s="446"/>
      <c r="D40" s="446"/>
      <c r="E40" s="446"/>
      <c r="F40" s="446"/>
      <c r="G40" s="446"/>
      <c r="H40" s="446"/>
    </row>
    <row r="41" spans="1:8" ht="12.75">
      <c r="A41" s="221"/>
      <c r="B41" s="224" t="s">
        <v>145</v>
      </c>
      <c r="C41" s="206" t="s">
        <v>146</v>
      </c>
      <c r="D41" s="206" t="s">
        <v>147</v>
      </c>
      <c r="E41" s="206" t="s">
        <v>148</v>
      </c>
      <c r="F41" s="206" t="s">
        <v>149</v>
      </c>
      <c r="G41" s="205" t="s">
        <v>150</v>
      </c>
      <c r="H41" s="207" t="s">
        <v>11</v>
      </c>
    </row>
    <row r="42" spans="1:8" ht="12.75">
      <c r="A42" s="222" t="s">
        <v>151</v>
      </c>
      <c r="B42" s="208">
        <v>175443</v>
      </c>
      <c r="C42" s="209">
        <v>13683</v>
      </c>
      <c r="D42" s="209">
        <v>54361</v>
      </c>
      <c r="E42" s="209">
        <v>7709</v>
      </c>
      <c r="F42" s="209">
        <v>51619</v>
      </c>
      <c r="G42" s="208">
        <f>SUM(C42:F42)</f>
        <v>127372</v>
      </c>
      <c r="H42" s="210">
        <f>B42+G42</f>
        <v>302815</v>
      </c>
    </row>
    <row r="43" spans="1:8" ht="12.75">
      <c r="A43" s="206" t="s">
        <v>152</v>
      </c>
      <c r="B43" s="208">
        <v>25194</v>
      </c>
      <c r="C43" s="209">
        <v>1722</v>
      </c>
      <c r="D43" s="209">
        <v>9190</v>
      </c>
      <c r="E43" s="209">
        <v>1304</v>
      </c>
      <c r="F43" s="209">
        <v>9345</v>
      </c>
      <c r="G43" s="208">
        <f>SUM(C43:F43)</f>
        <v>21561</v>
      </c>
      <c r="H43" s="210">
        <f>B43+G43</f>
        <v>46755</v>
      </c>
    </row>
    <row r="44" spans="1:8" ht="12.75">
      <c r="A44" s="206" t="s">
        <v>153</v>
      </c>
      <c r="B44" s="211">
        <f aca="true" t="shared" si="5" ref="B44:H44">(B43/B42)</f>
        <v>0.14360219558489082</v>
      </c>
      <c r="C44" s="212">
        <f t="shared" si="5"/>
        <v>0.12584959438719578</v>
      </c>
      <c r="D44" s="212">
        <f t="shared" si="5"/>
        <v>0.16905502106289436</v>
      </c>
      <c r="E44" s="212">
        <f t="shared" si="5"/>
        <v>0.16915293812427035</v>
      </c>
      <c r="F44" s="212">
        <f t="shared" si="5"/>
        <v>0.18103798988744454</v>
      </c>
      <c r="G44" s="211">
        <f t="shared" si="5"/>
        <v>0.16927582200169583</v>
      </c>
      <c r="H44" s="212">
        <f t="shared" si="5"/>
        <v>0.1544012020540594</v>
      </c>
    </row>
    <row r="45" spans="1:8" ht="12">
      <c r="A45" s="47"/>
      <c r="B45" s="448"/>
      <c r="C45" s="448"/>
      <c r="D45" s="448"/>
      <c r="E45" s="448"/>
      <c r="F45" s="448"/>
      <c r="G45" s="448"/>
      <c r="H45" s="448"/>
    </row>
    <row r="46" spans="1:8" ht="12.75">
      <c r="A46" s="444"/>
      <c r="B46" s="447" t="s">
        <v>160</v>
      </c>
      <c r="C46" s="447"/>
      <c r="D46" s="447"/>
      <c r="E46" s="447"/>
      <c r="F46" s="447"/>
      <c r="G46" s="447"/>
      <c r="H46" s="447"/>
    </row>
    <row r="47" spans="1:8" ht="12.75">
      <c r="A47" s="445"/>
      <c r="B47" s="205" t="s">
        <v>145</v>
      </c>
      <c r="C47" s="206" t="s">
        <v>146</v>
      </c>
      <c r="D47" s="206" t="s">
        <v>147</v>
      </c>
      <c r="E47" s="206" t="s">
        <v>148</v>
      </c>
      <c r="F47" s="206" t="s">
        <v>149</v>
      </c>
      <c r="G47" s="205" t="s">
        <v>150</v>
      </c>
      <c r="H47" s="207" t="s">
        <v>11</v>
      </c>
    </row>
    <row r="48" spans="1:8" ht="12.75">
      <c r="A48" s="206" t="s">
        <v>151</v>
      </c>
      <c r="B48" s="208">
        <v>174426</v>
      </c>
      <c r="C48" s="209">
        <v>13303</v>
      </c>
      <c r="D48" s="209">
        <v>51070</v>
      </c>
      <c r="E48" s="209">
        <v>6889</v>
      </c>
      <c r="F48" s="209">
        <v>46999</v>
      </c>
      <c r="G48" s="208">
        <f>SUM(C48:F48)</f>
        <v>118261</v>
      </c>
      <c r="H48" s="210">
        <f>B48+G48</f>
        <v>292687</v>
      </c>
    </row>
    <row r="49" spans="1:8" ht="12.75">
      <c r="A49" s="206" t="s">
        <v>152</v>
      </c>
      <c r="B49" s="208">
        <v>25594</v>
      </c>
      <c r="C49" s="209">
        <v>1698</v>
      </c>
      <c r="D49" s="209">
        <v>8794</v>
      </c>
      <c r="E49" s="209">
        <v>1708</v>
      </c>
      <c r="F49" s="209">
        <v>6867</v>
      </c>
      <c r="G49" s="208">
        <f>SUM(C49:F49)</f>
        <v>19067</v>
      </c>
      <c r="H49" s="210">
        <f>B49+G49</f>
        <v>44661</v>
      </c>
    </row>
    <row r="50" spans="1:8" ht="12.75">
      <c r="A50" s="206" t="s">
        <v>153</v>
      </c>
      <c r="B50" s="211">
        <f aca="true" t="shared" si="6" ref="B50:H50">(B49/B48)</f>
        <v>0.1467327118663502</v>
      </c>
      <c r="C50" s="212">
        <f t="shared" si="6"/>
        <v>0.1276403818687514</v>
      </c>
      <c r="D50" s="212">
        <f t="shared" si="6"/>
        <v>0.17219502643430584</v>
      </c>
      <c r="E50" s="212">
        <f t="shared" si="6"/>
        <v>0.24793148497604878</v>
      </c>
      <c r="F50" s="212">
        <f t="shared" si="6"/>
        <v>0.14610949169131257</v>
      </c>
      <c r="G50" s="211">
        <f t="shared" si="6"/>
        <v>0.16122813099838493</v>
      </c>
      <c r="H50" s="212">
        <f t="shared" si="6"/>
        <v>0.15258962646103175</v>
      </c>
    </row>
    <row r="51" spans="1:8" ht="12">
      <c r="A51" s="225"/>
      <c r="B51" s="223"/>
      <c r="C51" s="223"/>
      <c r="D51" s="223"/>
      <c r="E51" s="223"/>
      <c r="F51" s="223"/>
      <c r="G51" s="223"/>
      <c r="H51" s="223"/>
    </row>
    <row r="52" spans="1:8" ht="12.75">
      <c r="A52" s="444"/>
      <c r="B52" s="447" t="s">
        <v>161</v>
      </c>
      <c r="C52" s="447"/>
      <c r="D52" s="447"/>
      <c r="E52" s="447"/>
      <c r="F52" s="447"/>
      <c r="G52" s="447"/>
      <c r="H52" s="447"/>
    </row>
    <row r="53" spans="1:8" ht="12.75">
      <c r="A53" s="445"/>
      <c r="B53" s="205" t="s">
        <v>145</v>
      </c>
      <c r="C53" s="206" t="s">
        <v>146</v>
      </c>
      <c r="D53" s="206" t="s">
        <v>147</v>
      </c>
      <c r="E53" s="206" t="s">
        <v>148</v>
      </c>
      <c r="F53" s="206" t="s">
        <v>149</v>
      </c>
      <c r="G53" s="205" t="s">
        <v>150</v>
      </c>
      <c r="H53" s="226" t="s">
        <v>162</v>
      </c>
    </row>
    <row r="54" spans="1:8" ht="12.75">
      <c r="A54" s="206" t="s">
        <v>151</v>
      </c>
      <c r="B54" s="208">
        <v>173347</v>
      </c>
      <c r="C54" s="209">
        <v>12676</v>
      </c>
      <c r="D54" s="209">
        <v>47141</v>
      </c>
      <c r="E54" s="209">
        <v>6488</v>
      </c>
      <c r="F54" s="209">
        <v>42546</v>
      </c>
      <c r="G54" s="208">
        <v>108851</v>
      </c>
      <c r="H54" s="227">
        <f>B54+G54</f>
        <v>282198</v>
      </c>
    </row>
    <row r="55" spans="1:8" ht="12.75">
      <c r="A55" s="206" t="s">
        <v>152</v>
      </c>
      <c r="B55" s="208">
        <v>25161</v>
      </c>
      <c r="C55" s="209">
        <v>1703</v>
      </c>
      <c r="D55" s="209">
        <v>8767</v>
      </c>
      <c r="E55" s="209">
        <v>1151</v>
      </c>
      <c r="F55" s="209">
        <v>6759</v>
      </c>
      <c r="G55" s="208">
        <v>18380</v>
      </c>
      <c r="H55" s="227">
        <f>B55+G55</f>
        <v>43541</v>
      </c>
    </row>
    <row r="56" spans="1:8" ht="12.75">
      <c r="A56" s="206" t="s">
        <v>153</v>
      </c>
      <c r="B56" s="211">
        <f aca="true" t="shared" si="7" ref="B56:G56">(B55/B54)</f>
        <v>0.14514817100959349</v>
      </c>
      <c r="C56" s="212">
        <f t="shared" si="7"/>
        <v>0.13434837488166615</v>
      </c>
      <c r="D56" s="212">
        <f t="shared" si="7"/>
        <v>0.1859739929148724</v>
      </c>
      <c r="E56" s="212">
        <f t="shared" si="7"/>
        <v>0.17740443896424168</v>
      </c>
      <c r="F56" s="212">
        <f t="shared" si="7"/>
        <v>0.1588633479057961</v>
      </c>
      <c r="G56" s="211">
        <f t="shared" si="7"/>
        <v>0.1688546729014892</v>
      </c>
      <c r="H56" s="228">
        <f>(H55/H54)</f>
        <v>0.15429237627481412</v>
      </c>
    </row>
    <row r="57" spans="1:8" ht="12">
      <c r="A57" s="225"/>
      <c r="B57" s="229"/>
      <c r="C57" s="229"/>
      <c r="D57" s="229"/>
      <c r="E57" s="229"/>
      <c r="F57" s="229"/>
      <c r="G57" s="229"/>
      <c r="H57" s="229"/>
    </row>
    <row r="58" spans="1:8" ht="12.75">
      <c r="A58" s="444"/>
      <c r="B58" s="446" t="s">
        <v>163</v>
      </c>
      <c r="C58" s="446"/>
      <c r="D58" s="446"/>
      <c r="E58" s="446"/>
      <c r="F58" s="446"/>
      <c r="G58" s="446"/>
      <c r="H58" s="446"/>
    </row>
    <row r="59" spans="1:8" ht="12.75">
      <c r="A59" s="445"/>
      <c r="B59" s="205" t="s">
        <v>145</v>
      </c>
      <c r="C59" s="206" t="s">
        <v>146</v>
      </c>
      <c r="D59" s="206" t="s">
        <v>147</v>
      </c>
      <c r="E59" s="206" t="s">
        <v>148</v>
      </c>
      <c r="F59" s="206" t="s">
        <v>149</v>
      </c>
      <c r="G59" s="205" t="s">
        <v>150</v>
      </c>
      <c r="H59" s="207" t="s">
        <v>164</v>
      </c>
    </row>
    <row r="60" spans="1:8" ht="12.75">
      <c r="A60" s="206" t="s">
        <v>151</v>
      </c>
      <c r="B60" s="208">
        <v>174809</v>
      </c>
      <c r="C60" s="209">
        <v>12291</v>
      </c>
      <c r="D60" s="209">
        <v>44996</v>
      </c>
      <c r="E60" s="209">
        <v>6593</v>
      </c>
      <c r="F60" s="209">
        <v>41361</v>
      </c>
      <c r="G60" s="208">
        <v>105241</v>
      </c>
      <c r="H60" s="119">
        <v>995</v>
      </c>
    </row>
    <row r="61" spans="1:8" ht="12.75">
      <c r="A61" s="206" t="s">
        <v>152</v>
      </c>
      <c r="B61" s="208">
        <v>25131</v>
      </c>
      <c r="C61" s="209">
        <v>1758</v>
      </c>
      <c r="D61" s="209">
        <v>9186</v>
      </c>
      <c r="E61" s="209">
        <v>1426</v>
      </c>
      <c r="F61" s="209">
        <v>6280</v>
      </c>
      <c r="G61" s="208">
        <v>18650</v>
      </c>
      <c r="H61" s="119">
        <v>135</v>
      </c>
    </row>
    <row r="62" spans="1:8" ht="12.75">
      <c r="A62" s="206" t="s">
        <v>153</v>
      </c>
      <c r="B62" s="211">
        <f aca="true" t="shared" si="8" ref="B62:H62">(B61/B60)</f>
        <v>0.1437626209176873</v>
      </c>
      <c r="C62" s="212">
        <f t="shared" si="8"/>
        <v>0.14303148645350255</v>
      </c>
      <c r="D62" s="212">
        <f t="shared" si="8"/>
        <v>0.20415148013156725</v>
      </c>
      <c r="E62" s="212">
        <f t="shared" si="8"/>
        <v>0.2162900045502806</v>
      </c>
      <c r="F62" s="212">
        <f t="shared" si="8"/>
        <v>0.15183385314668407</v>
      </c>
      <c r="G62" s="211">
        <f t="shared" si="8"/>
        <v>0.17721230318982145</v>
      </c>
      <c r="H62" s="212">
        <f t="shared" si="8"/>
        <v>0.135678391959799</v>
      </c>
    </row>
    <row r="63" spans="1:8" ht="12">
      <c r="A63" s="47"/>
      <c r="B63" s="47"/>
      <c r="C63" s="47"/>
      <c r="D63" s="47"/>
      <c r="E63" s="47"/>
      <c r="F63" s="47"/>
      <c r="G63" s="47"/>
      <c r="H63" s="47"/>
    </row>
    <row r="64" spans="1:8" ht="12.75">
      <c r="A64" s="444"/>
      <c r="B64" s="447" t="s">
        <v>165</v>
      </c>
      <c r="C64" s="447"/>
      <c r="D64" s="447"/>
      <c r="E64" s="447"/>
      <c r="F64" s="447"/>
      <c r="G64" s="447"/>
      <c r="H64" s="447"/>
    </row>
    <row r="65" spans="1:8" ht="12.75">
      <c r="A65" s="445"/>
      <c r="B65" s="205" t="s">
        <v>145</v>
      </c>
      <c r="C65" s="206" t="s">
        <v>146</v>
      </c>
      <c r="D65" s="206" t="s">
        <v>147</v>
      </c>
      <c r="E65" s="206" t="s">
        <v>148</v>
      </c>
      <c r="F65" s="206" t="s">
        <v>149</v>
      </c>
      <c r="G65" s="205" t="s">
        <v>150</v>
      </c>
      <c r="H65" s="226" t="s">
        <v>11</v>
      </c>
    </row>
    <row r="66" spans="1:8" ht="12.75">
      <c r="A66" s="206" t="s">
        <v>151</v>
      </c>
      <c r="B66" s="208">
        <v>176296</v>
      </c>
      <c r="C66" s="209">
        <v>12013</v>
      </c>
      <c r="D66" s="209">
        <v>41463</v>
      </c>
      <c r="E66" s="209">
        <v>6239</v>
      </c>
      <c r="F66" s="209">
        <v>40044</v>
      </c>
      <c r="G66" s="208">
        <v>99759</v>
      </c>
      <c r="H66" s="227">
        <f>SUM(B66+G66)</f>
        <v>276055</v>
      </c>
    </row>
    <row r="67" spans="1:8" ht="12.75">
      <c r="A67" s="206" t="s">
        <v>152</v>
      </c>
      <c r="B67" s="208">
        <v>26021</v>
      </c>
      <c r="C67" s="209">
        <v>1443</v>
      </c>
      <c r="D67" s="209">
        <v>5029</v>
      </c>
      <c r="E67" s="209">
        <v>823</v>
      </c>
      <c r="F67" s="209">
        <v>5690</v>
      </c>
      <c r="G67" s="208">
        <v>12985</v>
      </c>
      <c r="H67" s="227">
        <f>SUM(B67+G67)</f>
        <v>39006</v>
      </c>
    </row>
    <row r="68" spans="1:8" ht="12.75">
      <c r="A68" s="206" t="s">
        <v>153</v>
      </c>
      <c r="B68" s="211">
        <f aca="true" t="shared" si="9" ref="B68:H68">(B67/B66)</f>
        <v>0.14759835730816354</v>
      </c>
      <c r="C68" s="212">
        <f t="shared" si="9"/>
        <v>0.12011987014068093</v>
      </c>
      <c r="D68" s="212">
        <f t="shared" si="9"/>
        <v>0.121288859947423</v>
      </c>
      <c r="E68" s="212">
        <f t="shared" si="9"/>
        <v>0.13191216541112358</v>
      </c>
      <c r="F68" s="212">
        <f t="shared" si="9"/>
        <v>0.1420936969333733</v>
      </c>
      <c r="G68" s="211">
        <f t="shared" si="9"/>
        <v>0.13016369450375403</v>
      </c>
      <c r="H68" s="228">
        <f t="shared" si="9"/>
        <v>0.14129792976037384</v>
      </c>
    </row>
    <row r="69" spans="1:8" ht="12">
      <c r="A69" s="230"/>
      <c r="B69" s="47"/>
      <c r="C69" s="47"/>
      <c r="D69" s="47"/>
      <c r="E69" s="47"/>
      <c r="F69" s="47"/>
      <c r="G69" s="47"/>
      <c r="H69" s="47"/>
    </row>
    <row r="70" spans="1:8" ht="12.75">
      <c r="A70" s="444"/>
      <c r="B70" s="447" t="s">
        <v>166</v>
      </c>
      <c r="C70" s="447"/>
      <c r="D70" s="447"/>
      <c r="E70" s="447"/>
      <c r="F70" s="447"/>
      <c r="G70" s="447"/>
      <c r="H70" s="447"/>
    </row>
    <row r="71" spans="1:8" ht="12.75">
      <c r="A71" s="445"/>
      <c r="B71" s="205" t="s">
        <v>145</v>
      </c>
      <c r="C71" s="206" t="s">
        <v>146</v>
      </c>
      <c r="D71" s="206" t="s">
        <v>147</v>
      </c>
      <c r="E71" s="206" t="s">
        <v>148</v>
      </c>
      <c r="F71" s="206" t="s">
        <v>149</v>
      </c>
      <c r="G71" s="205" t="s">
        <v>150</v>
      </c>
      <c r="H71" s="226" t="s">
        <v>11</v>
      </c>
    </row>
    <row r="72" spans="1:8" ht="12.75">
      <c r="A72" s="206" t="s">
        <v>151</v>
      </c>
      <c r="B72" s="208">
        <v>176296</v>
      </c>
      <c r="C72" s="209">
        <v>0</v>
      </c>
      <c r="D72" s="209">
        <v>0</v>
      </c>
      <c r="E72" s="209">
        <v>0</v>
      </c>
      <c r="F72" s="209">
        <v>0</v>
      </c>
      <c r="G72" s="208">
        <f>SUM(C72:F72)</f>
        <v>0</v>
      </c>
      <c r="H72" s="227">
        <f>SUM(B72+G72)</f>
        <v>176296</v>
      </c>
    </row>
    <row r="73" spans="1:8" ht="12.75">
      <c r="A73" s="206" t="s">
        <v>152</v>
      </c>
      <c r="B73" s="208">
        <v>25453</v>
      </c>
      <c r="C73" s="209">
        <v>0</v>
      </c>
      <c r="D73" s="209">
        <v>0</v>
      </c>
      <c r="E73" s="209">
        <v>0</v>
      </c>
      <c r="F73" s="209">
        <v>0</v>
      </c>
      <c r="G73" s="208">
        <f>SUM(C73:F73)</f>
        <v>0</v>
      </c>
      <c r="H73" s="227">
        <f>SUM(B73+G73)</f>
        <v>25453</v>
      </c>
    </row>
    <row r="74" spans="1:8" ht="12.75">
      <c r="A74" s="206" t="s">
        <v>153</v>
      </c>
      <c r="B74" s="211">
        <f>(B73/B72)</f>
        <v>0.1443765031537868</v>
      </c>
      <c r="C74" s="212">
        <v>0</v>
      </c>
      <c r="D74" s="212">
        <v>0</v>
      </c>
      <c r="E74" s="212">
        <v>0</v>
      </c>
      <c r="F74" s="212">
        <v>0</v>
      </c>
      <c r="G74" s="211">
        <v>0</v>
      </c>
      <c r="H74" s="228">
        <f>(H73/H72)</f>
        <v>0.1443765031537868</v>
      </c>
    </row>
    <row r="76" spans="1:8" ht="12.75">
      <c r="A76" s="442"/>
      <c r="B76" s="443" t="s">
        <v>167</v>
      </c>
      <c r="C76" s="443"/>
      <c r="D76" s="443"/>
      <c r="E76" s="443"/>
      <c r="F76" s="443"/>
      <c r="G76" s="443"/>
      <c r="H76" s="443"/>
    </row>
    <row r="77" spans="1:8" ht="12.75">
      <c r="A77" s="442"/>
      <c r="B77" s="205" t="s">
        <v>145</v>
      </c>
      <c r="C77" s="207" t="s">
        <v>146</v>
      </c>
      <c r="D77" s="207" t="s">
        <v>147</v>
      </c>
      <c r="E77" s="207" t="s">
        <v>148</v>
      </c>
      <c r="F77" s="207" t="s">
        <v>149</v>
      </c>
      <c r="G77" s="205" t="s">
        <v>150</v>
      </c>
      <c r="H77" s="226" t="s">
        <v>11</v>
      </c>
    </row>
    <row r="78" spans="1:8" ht="12.75">
      <c r="A78" s="207" t="s">
        <v>151</v>
      </c>
      <c r="B78" s="208">
        <v>168932</v>
      </c>
      <c r="C78" s="232">
        <v>10326</v>
      </c>
      <c r="D78" s="232">
        <v>34002</v>
      </c>
      <c r="E78" s="232">
        <v>4874</v>
      </c>
      <c r="F78" s="232">
        <v>34473</v>
      </c>
      <c r="G78" s="208">
        <f>SUM(C78:F78)</f>
        <v>83675</v>
      </c>
      <c r="H78" s="227">
        <f>SUM(B78+G78)</f>
        <v>252607</v>
      </c>
    </row>
    <row r="79" spans="1:8" ht="12.75">
      <c r="A79" s="207" t="s">
        <v>152</v>
      </c>
      <c r="B79" s="208">
        <v>27012</v>
      </c>
      <c r="C79" s="232">
        <v>1516</v>
      </c>
      <c r="D79" s="232">
        <v>4362</v>
      </c>
      <c r="E79" s="232">
        <v>775</v>
      </c>
      <c r="F79" s="232">
        <v>3135</v>
      </c>
      <c r="G79" s="208">
        <v>9788</v>
      </c>
      <c r="H79" s="227">
        <f>SUM(B79+G79)</f>
        <v>36800</v>
      </c>
    </row>
    <row r="80" spans="1:8" ht="12.75">
      <c r="A80" s="207" t="s">
        <v>153</v>
      </c>
      <c r="B80" s="211">
        <f aca="true" t="shared" si="10" ref="B80:H80">(B79/B78)</f>
        <v>0.15989865744796722</v>
      </c>
      <c r="C80" s="233">
        <f t="shared" si="10"/>
        <v>0.14681386790625606</v>
      </c>
      <c r="D80" s="233">
        <f t="shared" si="10"/>
        <v>0.12828657137815422</v>
      </c>
      <c r="E80" s="233">
        <f t="shared" si="10"/>
        <v>0.1590069757899056</v>
      </c>
      <c r="F80" s="233">
        <f t="shared" si="10"/>
        <v>0.09094073622835262</v>
      </c>
      <c r="G80" s="211">
        <f t="shared" si="10"/>
        <v>0.11697639677322975</v>
      </c>
      <c r="H80" s="228">
        <f t="shared" si="10"/>
        <v>0.14568084019841096</v>
      </c>
    </row>
    <row r="82" spans="1:8" ht="12.75">
      <c r="A82" s="442"/>
      <c r="B82" s="443" t="s">
        <v>168</v>
      </c>
      <c r="C82" s="443"/>
      <c r="D82" s="443"/>
      <c r="E82" s="443"/>
      <c r="F82" s="443"/>
      <c r="G82" s="443"/>
      <c r="H82" s="443"/>
    </row>
    <row r="83" spans="1:8" ht="12.75">
      <c r="A83" s="442"/>
      <c r="B83" s="205" t="s">
        <v>145</v>
      </c>
      <c r="C83" s="207" t="s">
        <v>146</v>
      </c>
      <c r="D83" s="207" t="s">
        <v>147</v>
      </c>
      <c r="E83" s="207" t="s">
        <v>148</v>
      </c>
      <c r="F83" s="207" t="s">
        <v>149</v>
      </c>
      <c r="G83" s="205" t="s">
        <v>150</v>
      </c>
      <c r="H83" s="226" t="s">
        <v>11</v>
      </c>
    </row>
    <row r="84" spans="1:8" ht="12.75">
      <c r="A84" s="207" t="s">
        <v>151</v>
      </c>
      <c r="B84" s="208">
        <v>172835</v>
      </c>
      <c r="C84" s="232">
        <v>10172</v>
      </c>
      <c r="D84" s="232">
        <v>31922</v>
      </c>
      <c r="E84" s="232">
        <v>4536</v>
      </c>
      <c r="F84" s="232">
        <v>35138</v>
      </c>
      <c r="G84" s="208">
        <f>SUM(C84:F84)</f>
        <v>81768</v>
      </c>
      <c r="H84" s="227">
        <f>SUM(B84+G84)</f>
        <v>254603</v>
      </c>
    </row>
    <row r="85" spans="1:8" ht="12.75">
      <c r="A85" s="207" t="s">
        <v>152</v>
      </c>
      <c r="B85" s="208">
        <v>26420</v>
      </c>
      <c r="C85" s="232">
        <v>1275</v>
      </c>
      <c r="D85" s="232">
        <v>4043</v>
      </c>
      <c r="E85" s="232">
        <v>540</v>
      </c>
      <c r="F85" s="232">
        <v>3009</v>
      </c>
      <c r="G85" s="208">
        <f>SUM(C85:F85)</f>
        <v>8867</v>
      </c>
      <c r="H85" s="227">
        <f>SUM(B85+G85)</f>
        <v>35287</v>
      </c>
    </row>
    <row r="86" spans="1:8" ht="12.75">
      <c r="A86" s="207" t="s">
        <v>153</v>
      </c>
      <c r="B86" s="211">
        <f aca="true" t="shared" si="11" ref="B86:H86">(B85/B84)</f>
        <v>0.1528625567738016</v>
      </c>
      <c r="C86" s="233">
        <f t="shared" si="11"/>
        <v>0.12534408179315767</v>
      </c>
      <c r="D86" s="233">
        <f t="shared" si="11"/>
        <v>0.1266524653843744</v>
      </c>
      <c r="E86" s="233">
        <f t="shared" si="11"/>
        <v>0.11904761904761904</v>
      </c>
      <c r="F86" s="233">
        <f t="shared" si="11"/>
        <v>0.0856337867835392</v>
      </c>
      <c r="G86" s="211">
        <f t="shared" si="11"/>
        <v>0.10844095489678114</v>
      </c>
      <c r="H86" s="228">
        <f t="shared" si="11"/>
        <v>0.13859616736644895</v>
      </c>
    </row>
    <row r="87" ht="12.75">
      <c r="A87" s="234"/>
    </row>
    <row r="88" ht="12.75">
      <c r="A88" s="66" t="s">
        <v>169</v>
      </c>
    </row>
  </sheetData>
  <sheetProtection/>
  <mergeCells count="28">
    <mergeCell ref="A1:H1"/>
    <mergeCell ref="A2:H2"/>
    <mergeCell ref="B3:H3"/>
    <mergeCell ref="B4:H4"/>
    <mergeCell ref="B9:H9"/>
    <mergeCell ref="B10:H10"/>
    <mergeCell ref="B16:H16"/>
    <mergeCell ref="B22:H22"/>
    <mergeCell ref="B28:H28"/>
    <mergeCell ref="B33:H33"/>
    <mergeCell ref="B34:H34"/>
    <mergeCell ref="B39:H39"/>
    <mergeCell ref="B40:H40"/>
    <mergeCell ref="B45:H45"/>
    <mergeCell ref="A46:A47"/>
    <mergeCell ref="B46:H46"/>
    <mergeCell ref="A52:A53"/>
    <mergeCell ref="B52:H52"/>
    <mergeCell ref="A76:A77"/>
    <mergeCell ref="B76:H76"/>
    <mergeCell ref="A82:A83"/>
    <mergeCell ref="B82:H82"/>
    <mergeCell ref="A58:A59"/>
    <mergeCell ref="B58:H58"/>
    <mergeCell ref="A64:A65"/>
    <mergeCell ref="B64:H64"/>
    <mergeCell ref="A70:A71"/>
    <mergeCell ref="B70:H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32.140625" style="0" bestFit="1" customWidth="1"/>
    <col min="3" max="3" width="9.7109375" style="0" customWidth="1"/>
  </cols>
  <sheetData>
    <row r="1" spans="1:9" ht="30" thickBot="1">
      <c r="A1" s="454" t="s">
        <v>0</v>
      </c>
      <c r="B1" s="455"/>
      <c r="C1" s="455"/>
      <c r="D1" s="455"/>
      <c r="E1" s="455"/>
      <c r="F1" s="455"/>
      <c r="G1" s="455"/>
      <c r="H1" s="455"/>
      <c r="I1" s="456"/>
    </row>
    <row r="2" spans="1:9" ht="23.25" thickBot="1">
      <c r="A2" s="457">
        <v>2019</v>
      </c>
      <c r="B2" s="458"/>
      <c r="C2" s="458"/>
      <c r="D2" s="458"/>
      <c r="E2" s="458"/>
      <c r="F2" s="458"/>
      <c r="G2" s="458"/>
      <c r="H2" s="458"/>
      <c r="I2" s="459"/>
    </row>
    <row r="3" spans="1:9" ht="13.5" thickBot="1">
      <c r="A3" s="29"/>
      <c r="B3" s="203" t="s">
        <v>369</v>
      </c>
      <c r="C3" s="460" t="s">
        <v>2</v>
      </c>
      <c r="D3" s="461"/>
      <c r="E3" s="461"/>
      <c r="F3" s="461"/>
      <c r="G3" s="461"/>
      <c r="H3" s="462"/>
      <c r="I3" s="400"/>
    </row>
    <row r="4" spans="1:9" ht="13.5" thickBot="1">
      <c r="A4" s="29"/>
      <c r="B4" s="16"/>
      <c r="C4" s="401" t="s">
        <v>1</v>
      </c>
      <c r="D4" s="402" t="s">
        <v>65</v>
      </c>
      <c r="E4" s="402">
        <v>7</v>
      </c>
      <c r="F4" s="402">
        <v>8</v>
      </c>
      <c r="G4" s="402">
        <v>9</v>
      </c>
      <c r="H4" s="403">
        <v>10</v>
      </c>
      <c r="I4" s="404" t="s">
        <v>11</v>
      </c>
    </row>
    <row r="5" spans="1:9" ht="12.75">
      <c r="A5" s="29"/>
      <c r="B5" s="16"/>
      <c r="C5" s="40"/>
      <c r="D5" s="40"/>
      <c r="E5" s="40"/>
      <c r="F5" s="40"/>
      <c r="G5" s="40"/>
      <c r="H5" s="405"/>
      <c r="I5" s="88"/>
    </row>
    <row r="6" spans="1:9" ht="18">
      <c r="A6" s="406" t="s">
        <v>374</v>
      </c>
      <c r="B6" s="407"/>
      <c r="C6" s="408">
        <f>(C8+C11+C14+C17+C20+C23+C26)/$I7</f>
        <v>0.6875</v>
      </c>
      <c r="D6" s="409">
        <f>SUM(E6:H6)</f>
        <v>0.3125</v>
      </c>
      <c r="E6" s="410">
        <f>(E8+E11+E14+E17+E20+E23+E26)/$I7</f>
        <v>0.03125</v>
      </c>
      <c r="F6" s="410">
        <f>(F8+F11+F14+F17+F20+F23+F26)/$I7</f>
        <v>0.109375</v>
      </c>
      <c r="G6" s="410">
        <f>(G8+G11+G14+G17+G20+G23+G26)/$I7</f>
        <v>0</v>
      </c>
      <c r="H6" s="410">
        <f>(H8+H11+H14+H17+H20+H23+H26)/$I7</f>
        <v>0.171875</v>
      </c>
      <c r="I6" s="411"/>
    </row>
    <row r="7" spans="1:9" ht="12.75">
      <c r="A7" s="412"/>
      <c r="B7" s="32"/>
      <c r="C7" s="41">
        <f aca="true" t="shared" si="0" ref="C7:H7">SUM(C8,C11,C17,C20,C23,C26)</f>
        <v>42</v>
      </c>
      <c r="D7" s="41">
        <f t="shared" si="0"/>
        <v>20</v>
      </c>
      <c r="E7" s="41">
        <f t="shared" si="0"/>
        <v>2</v>
      </c>
      <c r="F7" s="41">
        <f t="shared" si="0"/>
        <v>7</v>
      </c>
      <c r="G7" s="41">
        <f t="shared" si="0"/>
        <v>0</v>
      </c>
      <c r="H7" s="41">
        <f t="shared" si="0"/>
        <v>11</v>
      </c>
      <c r="I7" s="413">
        <f>SUM(I9,I12,I15,I18,I21,I24,I27)</f>
        <v>64</v>
      </c>
    </row>
    <row r="8" spans="1:9" ht="18">
      <c r="A8" s="237"/>
      <c r="B8" s="414"/>
      <c r="C8" s="42">
        <v>13</v>
      </c>
      <c r="D8" s="43">
        <v>8</v>
      </c>
      <c r="E8" s="415">
        <v>0</v>
      </c>
      <c r="F8" s="415">
        <v>6</v>
      </c>
      <c r="G8" s="415">
        <v>0</v>
      </c>
      <c r="H8" s="415">
        <v>2</v>
      </c>
      <c r="I8" s="416"/>
    </row>
    <row r="9" spans="1:9" ht="18">
      <c r="A9" s="237"/>
      <c r="B9" s="417" t="s">
        <v>80</v>
      </c>
      <c r="C9" s="44">
        <f>C8/(C8+D8)</f>
        <v>0.6190476190476191</v>
      </c>
      <c r="D9" s="45">
        <f>D8/(C8+D8)</f>
        <v>0.38095238095238093</v>
      </c>
      <c r="E9" s="418">
        <f>E8/$I9</f>
        <v>0</v>
      </c>
      <c r="F9" s="418">
        <f>F8/$I9</f>
        <v>0.2857142857142857</v>
      </c>
      <c r="G9" s="418">
        <f>G8/$I9</f>
        <v>0</v>
      </c>
      <c r="H9" s="418">
        <f>H8/$I9</f>
        <v>0.09523809523809523</v>
      </c>
      <c r="I9" s="419">
        <f>SUM(C8:H8)-D8</f>
        <v>21</v>
      </c>
    </row>
    <row r="10" spans="1:9" ht="18">
      <c r="A10" s="237"/>
      <c r="B10" s="6"/>
      <c r="C10" s="16"/>
      <c r="D10" s="16"/>
      <c r="E10" s="16"/>
      <c r="F10" s="16"/>
      <c r="G10" s="16"/>
      <c r="H10" s="16"/>
      <c r="I10" s="88"/>
    </row>
    <row r="11" spans="1:9" ht="18">
      <c r="A11" s="237"/>
      <c r="B11" s="414"/>
      <c r="C11" s="42">
        <v>26</v>
      </c>
      <c r="D11" s="43">
        <v>12</v>
      </c>
      <c r="E11" s="415">
        <v>2</v>
      </c>
      <c r="F11" s="415">
        <v>1</v>
      </c>
      <c r="G11" s="415">
        <v>0</v>
      </c>
      <c r="H11" s="415">
        <v>9</v>
      </c>
      <c r="I11" s="400"/>
    </row>
    <row r="12" spans="1:9" ht="18">
      <c r="A12" s="237"/>
      <c r="B12" s="417" t="s">
        <v>81</v>
      </c>
      <c r="C12" s="44">
        <f>C11/(C11+D11)</f>
        <v>0.6842105263157895</v>
      </c>
      <c r="D12" s="45">
        <f>D11/(C11+D11)</f>
        <v>0.3157894736842105</v>
      </c>
      <c r="E12" s="418">
        <f>E11/$I12</f>
        <v>0.05263157894736842</v>
      </c>
      <c r="F12" s="418">
        <f>F11/$I12</f>
        <v>0.02631578947368421</v>
      </c>
      <c r="G12" s="418">
        <f>G11/$I12</f>
        <v>0</v>
      </c>
      <c r="H12" s="418">
        <f>H11/$I12</f>
        <v>0.23684210526315788</v>
      </c>
      <c r="I12" s="419">
        <f>SUM(C11:H11)-D11</f>
        <v>38</v>
      </c>
    </row>
    <row r="13" spans="1:9" ht="18">
      <c r="A13" s="237"/>
      <c r="B13" s="6"/>
      <c r="C13" s="16"/>
      <c r="D13" s="16"/>
      <c r="E13" s="16"/>
      <c r="F13" s="16"/>
      <c r="G13" s="16"/>
      <c r="H13" s="16"/>
      <c r="I13" s="88"/>
    </row>
    <row r="14" spans="1:9" ht="18">
      <c r="A14" s="237"/>
      <c r="B14" s="414"/>
      <c r="C14" s="42">
        <v>2</v>
      </c>
      <c r="D14" s="43">
        <v>0</v>
      </c>
      <c r="E14" s="415">
        <v>0</v>
      </c>
      <c r="F14" s="415">
        <v>0</v>
      </c>
      <c r="G14" s="415">
        <v>0</v>
      </c>
      <c r="H14" s="415">
        <v>0</v>
      </c>
      <c r="I14" s="400"/>
    </row>
    <row r="15" spans="1:9" ht="18">
      <c r="A15" s="237"/>
      <c r="B15" s="417" t="s">
        <v>82</v>
      </c>
      <c r="C15" s="44">
        <f>C14/(C14+D14)</f>
        <v>1</v>
      </c>
      <c r="D15" s="45">
        <f>D14/(C14+D14)</f>
        <v>0</v>
      </c>
      <c r="E15" s="418">
        <f>E14/$I15</f>
        <v>0</v>
      </c>
      <c r="F15" s="418">
        <f>F14/$I15</f>
        <v>0</v>
      </c>
      <c r="G15" s="418">
        <f>G14/$I15</f>
        <v>0</v>
      </c>
      <c r="H15" s="418">
        <f>H14/$I15</f>
        <v>0</v>
      </c>
      <c r="I15" s="419">
        <f>SUM(C14:H14)-D14</f>
        <v>2</v>
      </c>
    </row>
    <row r="16" spans="1:9" ht="18">
      <c r="A16" s="237"/>
      <c r="B16" s="6"/>
      <c r="C16" s="16"/>
      <c r="D16" s="16"/>
      <c r="E16" s="16"/>
      <c r="F16" s="16"/>
      <c r="G16" s="16"/>
      <c r="H16" s="16"/>
      <c r="I16" s="88"/>
    </row>
    <row r="17" spans="1:9" ht="18">
      <c r="A17" s="237"/>
      <c r="B17" s="414"/>
      <c r="C17" s="42">
        <v>2</v>
      </c>
      <c r="D17" s="43">
        <v>0</v>
      </c>
      <c r="E17" s="415">
        <v>0</v>
      </c>
      <c r="F17" s="415">
        <v>0</v>
      </c>
      <c r="G17" s="415">
        <v>0</v>
      </c>
      <c r="H17" s="415">
        <v>0</v>
      </c>
      <c r="I17" s="400"/>
    </row>
    <row r="18" spans="1:9" ht="18">
      <c r="A18" s="237"/>
      <c r="B18" s="417" t="s">
        <v>85</v>
      </c>
      <c r="C18" s="44">
        <f>C17/(C17+D17)</f>
        <v>1</v>
      </c>
      <c r="D18" s="45">
        <f>D17/(C17+D17)</f>
        <v>0</v>
      </c>
      <c r="E18" s="418">
        <f>E17/$I18</f>
        <v>0</v>
      </c>
      <c r="F18" s="418">
        <f>F17/$I18</f>
        <v>0</v>
      </c>
      <c r="G18" s="418">
        <f>G17/$I18</f>
        <v>0</v>
      </c>
      <c r="H18" s="418">
        <f>H17/$I18</f>
        <v>0</v>
      </c>
      <c r="I18" s="419">
        <f>SUM(C17:H17)-D17</f>
        <v>2</v>
      </c>
    </row>
    <row r="19" spans="1:9" ht="18">
      <c r="A19" s="237"/>
      <c r="B19" s="6"/>
      <c r="C19" s="16"/>
      <c r="D19" s="16"/>
      <c r="E19" s="16"/>
      <c r="F19" s="16"/>
      <c r="G19" s="16"/>
      <c r="H19" s="16"/>
      <c r="I19" s="88"/>
    </row>
    <row r="20" spans="1:9" ht="18">
      <c r="A20" s="237"/>
      <c r="B20" s="414"/>
      <c r="C20" s="42"/>
      <c r="D20" s="43"/>
      <c r="E20" s="415"/>
      <c r="F20" s="415"/>
      <c r="G20" s="415"/>
      <c r="H20" s="415"/>
      <c r="I20" s="400"/>
    </row>
    <row r="21" spans="1:9" ht="18">
      <c r="A21" s="237"/>
      <c r="B21" s="417" t="s">
        <v>371</v>
      </c>
      <c r="C21" s="44" t="e">
        <f>C20/(C20+D20)</f>
        <v>#DIV/0!</v>
      </c>
      <c r="D21" s="45" t="e">
        <f>D20/(C20+D20)</f>
        <v>#DIV/0!</v>
      </c>
      <c r="E21" s="418" t="e">
        <f>E20/$I21</f>
        <v>#DIV/0!</v>
      </c>
      <c r="F21" s="418" t="e">
        <f>F20/$I21</f>
        <v>#DIV/0!</v>
      </c>
      <c r="G21" s="418" t="e">
        <f>G20/$I21</f>
        <v>#DIV/0!</v>
      </c>
      <c r="H21" s="418" t="e">
        <f>H20/$I21</f>
        <v>#DIV/0!</v>
      </c>
      <c r="I21" s="419">
        <f>SUM(C20:H20)-D20</f>
        <v>0</v>
      </c>
    </row>
    <row r="22" spans="1:9" ht="18">
      <c r="A22" s="237"/>
      <c r="B22" s="6"/>
      <c r="C22" s="16"/>
      <c r="D22" s="16"/>
      <c r="E22" s="16"/>
      <c r="F22" s="16"/>
      <c r="G22" s="16"/>
      <c r="H22" s="16"/>
      <c r="I22" s="88"/>
    </row>
    <row r="23" spans="1:9" ht="18">
      <c r="A23" s="237"/>
      <c r="B23" s="414"/>
      <c r="C23" s="42"/>
      <c r="D23" s="43"/>
      <c r="E23" s="415"/>
      <c r="F23" s="415"/>
      <c r="G23" s="415"/>
      <c r="H23" s="415"/>
      <c r="I23" s="400"/>
    </row>
    <row r="24" spans="1:9" ht="18">
      <c r="A24" s="237"/>
      <c r="B24" s="417" t="s">
        <v>373</v>
      </c>
      <c r="C24" s="44" t="e">
        <f>C23/(C23+D23)</f>
        <v>#DIV/0!</v>
      </c>
      <c r="D24" s="45" t="e">
        <f>D23/(C23+D23)</f>
        <v>#DIV/0!</v>
      </c>
      <c r="E24" s="418" t="e">
        <f>E23/$I24</f>
        <v>#DIV/0!</v>
      </c>
      <c r="F24" s="418" t="e">
        <f>F23/$I24</f>
        <v>#DIV/0!</v>
      </c>
      <c r="G24" s="418" t="e">
        <f>G23/$I24</f>
        <v>#DIV/0!</v>
      </c>
      <c r="H24" s="418" t="e">
        <f>H23/$I24</f>
        <v>#DIV/0!</v>
      </c>
      <c r="I24" s="419">
        <f>SUM(C23:H23)-D23</f>
        <v>0</v>
      </c>
    </row>
    <row r="25" spans="1:9" ht="18">
      <c r="A25" s="237"/>
      <c r="B25" s="6"/>
      <c r="C25" s="420"/>
      <c r="D25" s="420"/>
      <c r="E25" s="421"/>
      <c r="F25" s="421"/>
      <c r="G25" s="421"/>
      <c r="H25" s="421"/>
      <c r="I25" s="413"/>
    </row>
    <row r="26" spans="1:9" ht="18">
      <c r="A26" s="237"/>
      <c r="B26" s="414"/>
      <c r="C26" s="42">
        <v>1</v>
      </c>
      <c r="D26" s="43">
        <v>0</v>
      </c>
      <c r="E26" s="415">
        <v>0</v>
      </c>
      <c r="F26" s="415">
        <v>0</v>
      </c>
      <c r="G26" s="415">
        <v>0</v>
      </c>
      <c r="H26" s="415">
        <v>0</v>
      </c>
      <c r="I26" s="400"/>
    </row>
    <row r="27" spans="1:9" ht="18">
      <c r="A27" s="237"/>
      <c r="B27" s="417" t="s">
        <v>104</v>
      </c>
      <c r="C27" s="44">
        <f>C26/(C26+D26)</f>
        <v>1</v>
      </c>
      <c r="D27" s="45">
        <f>D26/(C26+D26)</f>
        <v>0</v>
      </c>
      <c r="E27" s="418">
        <f>E26/$I27</f>
        <v>0</v>
      </c>
      <c r="F27" s="418">
        <f>F26/$I27</f>
        <v>0</v>
      </c>
      <c r="G27" s="418">
        <f>G26/$I27</f>
        <v>0</v>
      </c>
      <c r="H27" s="418">
        <f>H26/$I27</f>
        <v>0</v>
      </c>
      <c r="I27" s="419">
        <f>SUM(C26:H26)-D26</f>
        <v>1</v>
      </c>
    </row>
    <row r="29" ht="12.75" thickBot="1"/>
    <row r="30" spans="1:9" ht="30" thickBot="1">
      <c r="A30" s="454" t="s">
        <v>0</v>
      </c>
      <c r="B30" s="455"/>
      <c r="C30" s="455"/>
      <c r="D30" s="455"/>
      <c r="E30" s="455"/>
      <c r="F30" s="455"/>
      <c r="G30" s="455"/>
      <c r="H30" s="455"/>
      <c r="I30" s="456"/>
    </row>
    <row r="31" spans="1:9" ht="23.25" thickBot="1">
      <c r="A31" s="457">
        <v>2018</v>
      </c>
      <c r="B31" s="458"/>
      <c r="C31" s="458"/>
      <c r="D31" s="458"/>
      <c r="E31" s="458"/>
      <c r="F31" s="458"/>
      <c r="G31" s="458"/>
      <c r="H31" s="458"/>
      <c r="I31" s="459"/>
    </row>
    <row r="32" spans="1:9" ht="13.5" thickBot="1">
      <c r="A32" s="29"/>
      <c r="B32" s="203" t="s">
        <v>369</v>
      </c>
      <c r="C32" s="460" t="s">
        <v>2</v>
      </c>
      <c r="D32" s="461"/>
      <c r="E32" s="461"/>
      <c r="F32" s="461"/>
      <c r="G32" s="461"/>
      <c r="H32" s="462"/>
      <c r="I32" s="400"/>
    </row>
    <row r="33" spans="1:9" ht="13.5" thickBot="1">
      <c r="A33" s="29"/>
      <c r="B33" s="16"/>
      <c r="C33" s="401" t="s">
        <v>1</v>
      </c>
      <c r="D33" s="402" t="s">
        <v>65</v>
      </c>
      <c r="E33" s="402">
        <v>7</v>
      </c>
      <c r="F33" s="402">
        <v>8</v>
      </c>
      <c r="G33" s="402">
        <v>9</v>
      </c>
      <c r="H33" s="403">
        <v>10</v>
      </c>
      <c r="I33" s="404" t="s">
        <v>11</v>
      </c>
    </row>
    <row r="34" spans="1:9" ht="12.75">
      <c r="A34" s="29"/>
      <c r="B34" s="16"/>
      <c r="C34" s="40"/>
      <c r="D34" s="40"/>
      <c r="E34" s="40"/>
      <c r="F34" s="40"/>
      <c r="G34" s="40"/>
      <c r="H34" s="405"/>
      <c r="I34" s="88"/>
    </row>
    <row r="35" spans="1:9" ht="18">
      <c r="A35" s="406" t="s">
        <v>370</v>
      </c>
      <c r="B35" s="407"/>
      <c r="C35" s="408">
        <f>(C37+C40+C43+C46+C49+C52+C55)/$I36</f>
        <v>0.6964285714285714</v>
      </c>
      <c r="D35" s="409">
        <f>SUM(E35:H35)</f>
        <v>0.3035714285714286</v>
      </c>
      <c r="E35" s="410">
        <f>(E37+E40+E43+E46+E49+E52+E55)/$I36</f>
        <v>0.03571428571428571</v>
      </c>
      <c r="F35" s="410">
        <f>(F37+F40+F43+F46+F49+F52+F55)/$I36</f>
        <v>0.17857142857142858</v>
      </c>
      <c r="G35" s="410">
        <f>(G37+G40+G43+G46+G49+G52+G55)/$I36</f>
        <v>0</v>
      </c>
      <c r="H35" s="410">
        <f>(H37+H40+H43+H46+H49+H52+H55)/$I36</f>
        <v>0.08928571428571429</v>
      </c>
      <c r="I35" s="411"/>
    </row>
    <row r="36" spans="1:9" ht="12.75">
      <c r="A36" s="412"/>
      <c r="B36" s="32"/>
      <c r="C36" s="41">
        <f aca="true" t="shared" si="1" ref="C36:H36">SUM(C37,C40,C46,C49,C52,C55)</f>
        <v>38</v>
      </c>
      <c r="D36" s="41">
        <f t="shared" si="1"/>
        <v>17</v>
      </c>
      <c r="E36" s="41">
        <f t="shared" si="1"/>
        <v>2</v>
      </c>
      <c r="F36" s="41">
        <f t="shared" si="1"/>
        <v>10</v>
      </c>
      <c r="G36" s="41">
        <f t="shared" si="1"/>
        <v>0</v>
      </c>
      <c r="H36" s="41">
        <f t="shared" si="1"/>
        <v>5</v>
      </c>
      <c r="I36" s="413">
        <f>SUM(I38,I41,I44,I47,I50,I53,I56)</f>
        <v>56</v>
      </c>
    </row>
    <row r="37" spans="1:9" ht="18">
      <c r="A37" s="237"/>
      <c r="B37" s="414"/>
      <c r="C37" s="42">
        <v>9</v>
      </c>
      <c r="D37" s="43">
        <v>8</v>
      </c>
      <c r="E37" s="415">
        <v>0</v>
      </c>
      <c r="F37" s="415">
        <v>5</v>
      </c>
      <c r="G37" s="415">
        <v>0</v>
      </c>
      <c r="H37" s="415">
        <v>3</v>
      </c>
      <c r="I37" s="416"/>
    </row>
    <row r="38" spans="1:9" ht="18">
      <c r="A38" s="237"/>
      <c r="B38" s="417" t="s">
        <v>80</v>
      </c>
      <c r="C38" s="44">
        <f>C37/(C37+D37)</f>
        <v>0.5294117647058824</v>
      </c>
      <c r="D38" s="45">
        <f>D37/(C37+D37)</f>
        <v>0.47058823529411764</v>
      </c>
      <c r="E38" s="418">
        <f>E37/$I38</f>
        <v>0</v>
      </c>
      <c r="F38" s="418">
        <f>F37/$I38</f>
        <v>0.29411764705882354</v>
      </c>
      <c r="G38" s="418">
        <f>G37/$I38</f>
        <v>0</v>
      </c>
      <c r="H38" s="418">
        <f>H37/$I38</f>
        <v>0.17647058823529413</v>
      </c>
      <c r="I38" s="419">
        <f>SUM(C37:H37)-D37</f>
        <v>17</v>
      </c>
    </row>
    <row r="39" spans="1:9" ht="18">
      <c r="A39" s="237"/>
      <c r="B39" s="6"/>
      <c r="C39" s="16"/>
      <c r="D39" s="16"/>
      <c r="E39" s="16"/>
      <c r="F39" s="16"/>
      <c r="G39" s="16"/>
      <c r="H39" s="16"/>
      <c r="I39" s="88"/>
    </row>
    <row r="40" spans="1:9" ht="18">
      <c r="A40" s="237"/>
      <c r="B40" s="414"/>
      <c r="C40" s="42">
        <v>27</v>
      </c>
      <c r="D40" s="43">
        <v>7</v>
      </c>
      <c r="E40" s="415">
        <v>1</v>
      </c>
      <c r="F40" s="415">
        <v>4</v>
      </c>
      <c r="G40" s="415">
        <v>0</v>
      </c>
      <c r="H40" s="415">
        <v>2</v>
      </c>
      <c r="I40" s="400"/>
    </row>
    <row r="41" spans="1:9" ht="18">
      <c r="A41" s="237"/>
      <c r="B41" s="417" t="s">
        <v>81</v>
      </c>
      <c r="C41" s="44">
        <f>C40/(C40+D40)</f>
        <v>0.7941176470588235</v>
      </c>
      <c r="D41" s="45">
        <f>D40/(C40+D40)</f>
        <v>0.20588235294117646</v>
      </c>
      <c r="E41" s="418">
        <f>E40/$I41</f>
        <v>0.029411764705882353</v>
      </c>
      <c r="F41" s="418">
        <f>F40/$I41</f>
        <v>0.11764705882352941</v>
      </c>
      <c r="G41" s="418">
        <f>G40/$I41</f>
        <v>0</v>
      </c>
      <c r="H41" s="418">
        <f>H40/$I41</f>
        <v>0.058823529411764705</v>
      </c>
      <c r="I41" s="419">
        <f>SUM(C40:H40)-D40</f>
        <v>34</v>
      </c>
    </row>
    <row r="42" spans="1:9" ht="18">
      <c r="A42" s="237"/>
      <c r="B42" s="6"/>
      <c r="C42" s="16"/>
      <c r="D42" s="16"/>
      <c r="E42" s="16"/>
      <c r="F42" s="16"/>
      <c r="G42" s="16"/>
      <c r="H42" s="16"/>
      <c r="I42" s="88"/>
    </row>
    <row r="43" spans="1:9" ht="18">
      <c r="A43" s="237"/>
      <c r="B43" s="414"/>
      <c r="C43" s="42">
        <v>1</v>
      </c>
      <c r="D43" s="43">
        <v>0</v>
      </c>
      <c r="E43" s="415">
        <v>0</v>
      </c>
      <c r="F43" s="415">
        <v>0</v>
      </c>
      <c r="G43" s="415">
        <v>0</v>
      </c>
      <c r="H43" s="415">
        <v>0</v>
      </c>
      <c r="I43" s="400"/>
    </row>
    <row r="44" spans="1:9" ht="18">
      <c r="A44" s="237"/>
      <c r="B44" s="417" t="s">
        <v>82</v>
      </c>
      <c r="C44" s="44">
        <f>C43/(C43+D43)</f>
        <v>1</v>
      </c>
      <c r="D44" s="45">
        <f>D43/(C43+D43)</f>
        <v>0</v>
      </c>
      <c r="E44" s="418">
        <f>E43/$I44</f>
        <v>0</v>
      </c>
      <c r="F44" s="418">
        <f>F43/$I44</f>
        <v>0</v>
      </c>
      <c r="G44" s="418">
        <f>G43/$I44</f>
        <v>0</v>
      </c>
      <c r="H44" s="418">
        <f>H43/$I44</f>
        <v>0</v>
      </c>
      <c r="I44" s="419">
        <f>SUM(C43:H43)-D43</f>
        <v>1</v>
      </c>
    </row>
    <row r="45" spans="1:9" ht="18">
      <c r="A45" s="237"/>
      <c r="B45" s="6"/>
      <c r="C45" s="16"/>
      <c r="D45" s="16"/>
      <c r="E45" s="16"/>
      <c r="F45" s="16"/>
      <c r="G45" s="16"/>
      <c r="H45" s="16"/>
      <c r="I45" s="88"/>
    </row>
    <row r="46" spans="1:9" ht="18">
      <c r="A46" s="237"/>
      <c r="B46" s="414"/>
      <c r="C46" s="42">
        <v>2</v>
      </c>
      <c r="D46" s="43">
        <v>0</v>
      </c>
      <c r="E46" s="415">
        <v>0</v>
      </c>
      <c r="F46" s="415">
        <v>0</v>
      </c>
      <c r="G46" s="415">
        <v>0</v>
      </c>
      <c r="H46" s="415">
        <v>0</v>
      </c>
      <c r="I46" s="400"/>
    </row>
    <row r="47" spans="1:9" ht="18">
      <c r="A47" s="237"/>
      <c r="B47" s="417" t="s">
        <v>85</v>
      </c>
      <c r="C47" s="44">
        <f>C46/(C46+D46)</f>
        <v>1</v>
      </c>
      <c r="D47" s="45">
        <f>D46/(C46+D46)</f>
        <v>0</v>
      </c>
      <c r="E47" s="418">
        <f>E46/$I47</f>
        <v>0</v>
      </c>
      <c r="F47" s="418">
        <f>F46/$I47</f>
        <v>0</v>
      </c>
      <c r="G47" s="418">
        <f>G46/$I47</f>
        <v>0</v>
      </c>
      <c r="H47" s="418">
        <f>H46/$I47</f>
        <v>0</v>
      </c>
      <c r="I47" s="419">
        <f>SUM(C46:H46)-D46</f>
        <v>2</v>
      </c>
    </row>
    <row r="48" spans="1:9" ht="18">
      <c r="A48" s="237"/>
      <c r="B48" s="6"/>
      <c r="C48" s="16"/>
      <c r="D48" s="16"/>
      <c r="E48" s="16"/>
      <c r="F48" s="16"/>
      <c r="G48" s="16"/>
      <c r="H48" s="16"/>
      <c r="I48" s="88"/>
    </row>
    <row r="49" spans="1:9" ht="18">
      <c r="A49" s="237"/>
      <c r="B49" s="414"/>
      <c r="C49" s="42"/>
      <c r="D49" s="43"/>
      <c r="E49" s="415"/>
      <c r="F49" s="415"/>
      <c r="G49" s="415"/>
      <c r="H49" s="415"/>
      <c r="I49" s="400"/>
    </row>
    <row r="50" spans="1:9" ht="18">
      <c r="A50" s="237"/>
      <c r="B50" s="417" t="s">
        <v>371</v>
      </c>
      <c r="C50" s="44" t="e">
        <f>C49/(C49+D49)</f>
        <v>#DIV/0!</v>
      </c>
      <c r="D50" s="45" t="e">
        <f>D49/(C49+D49)</f>
        <v>#DIV/0!</v>
      </c>
      <c r="E50" s="418" t="e">
        <f>E49/$I50</f>
        <v>#DIV/0!</v>
      </c>
      <c r="F50" s="418" t="e">
        <f>F49/$I50</f>
        <v>#DIV/0!</v>
      </c>
      <c r="G50" s="418" t="e">
        <f>G49/$I50</f>
        <v>#DIV/0!</v>
      </c>
      <c r="H50" s="418" t="e">
        <f>H49/$I50</f>
        <v>#DIV/0!</v>
      </c>
      <c r="I50" s="419">
        <f>SUM(C49:H49)-D49</f>
        <v>0</v>
      </c>
    </row>
    <row r="51" spans="1:9" ht="18">
      <c r="A51" s="237"/>
      <c r="B51" s="6"/>
      <c r="C51" s="16"/>
      <c r="D51" s="16"/>
      <c r="E51" s="16"/>
      <c r="F51" s="16"/>
      <c r="G51" s="16"/>
      <c r="H51" s="16"/>
      <c r="I51" s="88"/>
    </row>
    <row r="52" spans="1:9" ht="18">
      <c r="A52" s="237"/>
      <c r="B52" s="414"/>
      <c r="C52" s="42">
        <v>0</v>
      </c>
      <c r="D52" s="43">
        <v>0</v>
      </c>
      <c r="E52" s="415">
        <v>0</v>
      </c>
      <c r="F52" s="415">
        <v>0</v>
      </c>
      <c r="G52" s="415">
        <v>0</v>
      </c>
      <c r="H52" s="415">
        <v>0</v>
      </c>
      <c r="I52" s="400"/>
    </row>
    <row r="53" spans="1:9" ht="18">
      <c r="A53" s="237"/>
      <c r="B53" s="417" t="s">
        <v>84</v>
      </c>
      <c r="C53" s="44" t="e">
        <f>C52/(C52+D52)</f>
        <v>#DIV/0!</v>
      </c>
      <c r="D53" s="45" t="e">
        <f>D52/(C52+D52)</f>
        <v>#DIV/0!</v>
      </c>
      <c r="E53" s="418" t="e">
        <f>E52/$I53</f>
        <v>#DIV/0!</v>
      </c>
      <c r="F53" s="418" t="e">
        <f>F52/$I53</f>
        <v>#DIV/0!</v>
      </c>
      <c r="G53" s="418" t="e">
        <f>G52/$I53</f>
        <v>#DIV/0!</v>
      </c>
      <c r="H53" s="418" t="e">
        <f>H52/$I53</f>
        <v>#DIV/0!</v>
      </c>
      <c r="I53" s="419">
        <f>SUM(C52:H52)-D52</f>
        <v>0</v>
      </c>
    </row>
    <row r="54" spans="1:9" ht="18">
      <c r="A54" s="237"/>
      <c r="B54" s="6"/>
      <c r="C54" s="420"/>
      <c r="D54" s="420"/>
      <c r="E54" s="421"/>
      <c r="F54" s="421"/>
      <c r="G54" s="421"/>
      <c r="H54" s="421"/>
      <c r="I54" s="413"/>
    </row>
    <row r="55" spans="1:9" ht="18">
      <c r="A55" s="237"/>
      <c r="B55" s="414"/>
      <c r="C55" s="42">
        <v>0</v>
      </c>
      <c r="D55" s="43">
        <v>2</v>
      </c>
      <c r="E55" s="415">
        <v>1</v>
      </c>
      <c r="F55" s="415">
        <v>1</v>
      </c>
      <c r="G55" s="415">
        <v>0</v>
      </c>
      <c r="H55" s="415">
        <v>0</v>
      </c>
      <c r="I55" s="400"/>
    </row>
    <row r="56" spans="1:9" ht="18">
      <c r="A56" s="237"/>
      <c r="B56" s="417" t="s">
        <v>104</v>
      </c>
      <c r="C56" s="44">
        <f>C55/(C55+D55)</f>
        <v>0</v>
      </c>
      <c r="D56" s="45">
        <f>D55/(C55+D55)</f>
        <v>1</v>
      </c>
      <c r="E56" s="418">
        <f>E55/$I56</f>
        <v>0.5</v>
      </c>
      <c r="F56" s="418">
        <f>F55/$I56</f>
        <v>0.5</v>
      </c>
      <c r="G56" s="418">
        <f>G55/$I56</f>
        <v>0</v>
      </c>
      <c r="H56" s="418">
        <f>H55/$I56</f>
        <v>0</v>
      </c>
      <c r="I56" s="419">
        <f>SUM(C55:H55)-D55</f>
        <v>2</v>
      </c>
    </row>
    <row r="57" spans="1:9" ht="18" thickBot="1">
      <c r="A57" s="237"/>
      <c r="B57" s="6"/>
      <c r="C57" s="422"/>
      <c r="D57" s="422"/>
      <c r="E57" s="421"/>
      <c r="F57" s="421"/>
      <c r="G57" s="421"/>
      <c r="H57" s="421"/>
      <c r="I57" s="413"/>
    </row>
    <row r="58" spans="1:9" ht="30" thickBot="1">
      <c r="A58" s="454" t="s">
        <v>0</v>
      </c>
      <c r="B58" s="455"/>
      <c r="C58" s="455"/>
      <c r="D58" s="455"/>
      <c r="E58" s="455"/>
      <c r="F58" s="455"/>
      <c r="G58" s="455"/>
      <c r="H58" s="455"/>
      <c r="I58" s="456"/>
    </row>
    <row r="59" spans="1:9" ht="23.25" thickBot="1">
      <c r="A59" s="457">
        <v>2017</v>
      </c>
      <c r="B59" s="458"/>
      <c r="C59" s="458"/>
      <c r="D59" s="458"/>
      <c r="E59" s="458"/>
      <c r="F59" s="458"/>
      <c r="G59" s="458"/>
      <c r="H59" s="458"/>
      <c r="I59" s="459"/>
    </row>
    <row r="60" spans="1:9" ht="13.5" thickBot="1">
      <c r="A60" s="29"/>
      <c r="B60" s="203" t="s">
        <v>369</v>
      </c>
      <c r="C60" s="460" t="s">
        <v>2</v>
      </c>
      <c r="D60" s="461"/>
      <c r="E60" s="461"/>
      <c r="F60" s="461"/>
      <c r="G60" s="461"/>
      <c r="H60" s="462"/>
      <c r="I60" s="400"/>
    </row>
    <row r="61" spans="1:9" ht="13.5" thickBot="1">
      <c r="A61" s="29"/>
      <c r="B61" s="16"/>
      <c r="C61" s="401" t="s">
        <v>1</v>
      </c>
      <c r="D61" s="402" t="s">
        <v>65</v>
      </c>
      <c r="E61" s="402">
        <v>7</v>
      </c>
      <c r="F61" s="402">
        <v>8</v>
      </c>
      <c r="G61" s="402">
        <v>9</v>
      </c>
      <c r="H61" s="403">
        <v>10</v>
      </c>
      <c r="I61" s="404" t="s">
        <v>11</v>
      </c>
    </row>
    <row r="62" spans="1:9" ht="12.75">
      <c r="A62" s="29"/>
      <c r="B62" s="16"/>
      <c r="C62" s="40"/>
      <c r="D62" s="40"/>
      <c r="E62" s="40"/>
      <c r="F62" s="40"/>
      <c r="G62" s="40"/>
      <c r="H62" s="405"/>
      <c r="I62" s="88"/>
    </row>
    <row r="63" spans="1:9" ht="18">
      <c r="A63" s="406" t="s">
        <v>372</v>
      </c>
      <c r="B63" s="407"/>
      <c r="C63" s="408">
        <f>(C65+C68+C71+C74+C77+C80+C83)/$I64</f>
        <v>0.6909090909090909</v>
      </c>
      <c r="D63" s="409">
        <f>SUM(E63:H63)</f>
        <v>0.3090909090909091</v>
      </c>
      <c r="E63" s="410">
        <f>(E65+E68+E71+E74+E77+E80+E83)/$I64</f>
        <v>0</v>
      </c>
      <c r="F63" s="410">
        <f>(F65+F68+F71+F74+F77+F80+F83)/$I64</f>
        <v>0.23636363636363636</v>
      </c>
      <c r="G63" s="410">
        <f>(G65+G68+G71+G74+G77+G80+G83)/$I64</f>
        <v>0</v>
      </c>
      <c r="H63" s="410">
        <f>(H65+H68+H71+H74+H77+H80+H83)/$I64</f>
        <v>0.07272727272727272</v>
      </c>
      <c r="I63" s="411"/>
    </row>
    <row r="64" spans="1:9" ht="12.75">
      <c r="A64" s="412"/>
      <c r="B64" s="32"/>
      <c r="C64" s="41">
        <f aca="true" t="shared" si="2" ref="C64:H64">SUM(C65,C68,C74,C77,C80,C83)</f>
        <v>37</v>
      </c>
      <c r="D64" s="41">
        <f t="shared" si="2"/>
        <v>17</v>
      </c>
      <c r="E64" s="41">
        <f t="shared" si="2"/>
        <v>0</v>
      </c>
      <c r="F64" s="41">
        <f t="shared" si="2"/>
        <v>13</v>
      </c>
      <c r="G64" s="41">
        <f t="shared" si="2"/>
        <v>0</v>
      </c>
      <c r="H64" s="41">
        <f t="shared" si="2"/>
        <v>4</v>
      </c>
      <c r="I64" s="413">
        <f>SUM(I66,I69,I72,I75,I78,I81,I84)</f>
        <v>55</v>
      </c>
    </row>
    <row r="65" spans="1:9" ht="18">
      <c r="A65" s="237"/>
      <c r="B65" s="414"/>
      <c r="C65" s="42">
        <v>11</v>
      </c>
      <c r="D65" s="43">
        <v>7</v>
      </c>
      <c r="E65" s="415">
        <v>0</v>
      </c>
      <c r="F65" s="415">
        <v>7</v>
      </c>
      <c r="G65" s="415">
        <v>0</v>
      </c>
      <c r="H65" s="415">
        <v>0</v>
      </c>
      <c r="I65" s="416"/>
    </row>
    <row r="66" spans="1:9" ht="18">
      <c r="A66" s="237"/>
      <c r="B66" s="417" t="s">
        <v>80</v>
      </c>
      <c r="C66" s="44">
        <f>C65/(C65+D65)</f>
        <v>0.6111111111111112</v>
      </c>
      <c r="D66" s="45">
        <f>D65/(C65+D65)</f>
        <v>0.3888888888888889</v>
      </c>
      <c r="E66" s="418">
        <f>E65/$I66</f>
        <v>0</v>
      </c>
      <c r="F66" s="418">
        <f>F65/$I66</f>
        <v>0.3888888888888889</v>
      </c>
      <c r="G66" s="418">
        <f>G65/$I66</f>
        <v>0</v>
      </c>
      <c r="H66" s="418">
        <f>H65/$I66</f>
        <v>0</v>
      </c>
      <c r="I66" s="419">
        <f>SUM(C65:H65)-D65</f>
        <v>18</v>
      </c>
    </row>
    <row r="67" spans="1:9" ht="18">
      <c r="A67" s="237"/>
      <c r="B67" s="6"/>
      <c r="C67" s="16"/>
      <c r="D67" s="16"/>
      <c r="E67" s="16"/>
      <c r="F67" s="16"/>
      <c r="G67" s="16"/>
      <c r="H67" s="16"/>
      <c r="I67" s="88"/>
    </row>
    <row r="68" spans="1:9" ht="18">
      <c r="A68" s="237"/>
      <c r="B68" s="414"/>
      <c r="C68" s="42">
        <v>24</v>
      </c>
      <c r="D68" s="43">
        <v>9</v>
      </c>
      <c r="E68" s="415">
        <v>0</v>
      </c>
      <c r="F68" s="415">
        <v>5</v>
      </c>
      <c r="G68" s="415">
        <v>0</v>
      </c>
      <c r="H68" s="415">
        <v>4</v>
      </c>
      <c r="I68" s="400"/>
    </row>
    <row r="69" spans="1:9" ht="18">
      <c r="A69" s="237"/>
      <c r="B69" s="417" t="s">
        <v>81</v>
      </c>
      <c r="C69" s="44">
        <f>C68/(C68+D68)</f>
        <v>0.7272727272727273</v>
      </c>
      <c r="D69" s="45">
        <f>D68/(C68+D68)</f>
        <v>0.2727272727272727</v>
      </c>
      <c r="E69" s="418">
        <f>E68/$I69</f>
        <v>0</v>
      </c>
      <c r="F69" s="418">
        <f>F68/$I69</f>
        <v>0.15151515151515152</v>
      </c>
      <c r="G69" s="418">
        <f>G68/$I69</f>
        <v>0</v>
      </c>
      <c r="H69" s="418">
        <f>H68/$I69</f>
        <v>0.12121212121212122</v>
      </c>
      <c r="I69" s="419">
        <f>SUM(C68:H68)-D68</f>
        <v>33</v>
      </c>
    </row>
    <row r="70" spans="1:9" ht="18">
      <c r="A70" s="237"/>
      <c r="B70" s="6"/>
      <c r="C70" s="16"/>
      <c r="D70" s="16"/>
      <c r="E70" s="16"/>
      <c r="F70" s="16"/>
      <c r="G70" s="16"/>
      <c r="H70" s="16"/>
      <c r="I70" s="88"/>
    </row>
    <row r="71" spans="1:9" ht="18">
      <c r="A71" s="237"/>
      <c r="B71" s="414"/>
      <c r="C71" s="42">
        <v>1</v>
      </c>
      <c r="D71" s="43">
        <v>0</v>
      </c>
      <c r="E71" s="415">
        <v>0</v>
      </c>
      <c r="F71" s="415">
        <v>0</v>
      </c>
      <c r="G71" s="415">
        <v>0</v>
      </c>
      <c r="H71" s="415">
        <v>0</v>
      </c>
      <c r="I71" s="400"/>
    </row>
    <row r="72" spans="1:9" ht="18">
      <c r="A72" s="237"/>
      <c r="B72" s="417" t="s">
        <v>82</v>
      </c>
      <c r="C72" s="44">
        <f>C71/(C71+D71)</f>
        <v>1</v>
      </c>
      <c r="D72" s="45">
        <f>D71/(C71+D71)</f>
        <v>0</v>
      </c>
      <c r="E72" s="418">
        <f>E71/$I72</f>
        <v>0</v>
      </c>
      <c r="F72" s="418">
        <f>F71/$I72</f>
        <v>0</v>
      </c>
      <c r="G72" s="418">
        <f>G71/$I72</f>
        <v>0</v>
      </c>
      <c r="H72" s="418">
        <f>H71/$I72</f>
        <v>0</v>
      </c>
      <c r="I72" s="419">
        <f>SUM(C71:H71)-D71</f>
        <v>1</v>
      </c>
    </row>
    <row r="73" spans="1:9" ht="18">
      <c r="A73" s="237"/>
      <c r="B73" s="6"/>
      <c r="C73" s="16"/>
      <c r="D73" s="16"/>
      <c r="E73" s="16"/>
      <c r="F73" s="16"/>
      <c r="G73" s="16"/>
      <c r="H73" s="16"/>
      <c r="I73" s="88"/>
    </row>
    <row r="74" spans="1:9" ht="18">
      <c r="A74" s="237"/>
      <c r="B74" s="414"/>
      <c r="C74" s="42">
        <v>2</v>
      </c>
      <c r="D74" s="43">
        <v>0</v>
      </c>
      <c r="E74" s="415">
        <v>0</v>
      </c>
      <c r="F74" s="415">
        <v>0</v>
      </c>
      <c r="G74" s="415">
        <v>0</v>
      </c>
      <c r="H74" s="415">
        <v>0</v>
      </c>
      <c r="I74" s="400"/>
    </row>
    <row r="75" spans="1:9" ht="18">
      <c r="A75" s="237"/>
      <c r="B75" s="417" t="s">
        <v>85</v>
      </c>
      <c r="C75" s="44">
        <f>C74/(C74+D74)</f>
        <v>1</v>
      </c>
      <c r="D75" s="45">
        <f>D74/(C74+D74)</f>
        <v>0</v>
      </c>
      <c r="E75" s="418">
        <f>E74/$I75</f>
        <v>0</v>
      </c>
      <c r="F75" s="418">
        <f>F74/$I75</f>
        <v>0</v>
      </c>
      <c r="G75" s="418">
        <f>G74/$I75</f>
        <v>0</v>
      </c>
      <c r="H75" s="418">
        <f>H74/$I75</f>
        <v>0</v>
      </c>
      <c r="I75" s="419">
        <f>SUM(C74:H74)-D74</f>
        <v>2</v>
      </c>
    </row>
    <row r="76" spans="1:9" ht="18">
      <c r="A76" s="237"/>
      <c r="B76" s="6"/>
      <c r="C76" s="16"/>
      <c r="D76" s="16"/>
      <c r="E76" s="16"/>
      <c r="F76" s="16"/>
      <c r="G76" s="16"/>
      <c r="H76" s="16"/>
      <c r="I76" s="88"/>
    </row>
    <row r="77" spans="1:9" ht="18">
      <c r="A77" s="237"/>
      <c r="B77" s="414"/>
      <c r="C77" s="42"/>
      <c r="D77" s="43"/>
      <c r="E77" s="415"/>
      <c r="F77" s="415"/>
      <c r="G77" s="415"/>
      <c r="H77" s="415"/>
      <c r="I77" s="400"/>
    </row>
    <row r="78" spans="1:9" ht="18">
      <c r="A78" s="237"/>
      <c r="B78" s="417" t="s">
        <v>83</v>
      </c>
      <c r="C78" s="44" t="e">
        <f>C77/(C77+D77)</f>
        <v>#DIV/0!</v>
      </c>
      <c r="D78" s="45" t="e">
        <f>D77/(C77+D77)</f>
        <v>#DIV/0!</v>
      </c>
      <c r="E78" s="418" t="e">
        <f>E77/$I78</f>
        <v>#DIV/0!</v>
      </c>
      <c r="F78" s="418" t="e">
        <f>F77/$I78</f>
        <v>#DIV/0!</v>
      </c>
      <c r="G78" s="418" t="e">
        <f>G77/$I78</f>
        <v>#DIV/0!</v>
      </c>
      <c r="H78" s="418" t="e">
        <f>H77/$I78</f>
        <v>#DIV/0!</v>
      </c>
      <c r="I78" s="419">
        <f>SUM(C77:H77)-D77</f>
        <v>0</v>
      </c>
    </row>
    <row r="79" spans="1:9" ht="18">
      <c r="A79" s="237"/>
      <c r="B79" s="6"/>
      <c r="C79" s="16"/>
      <c r="D79" s="16"/>
      <c r="E79" s="16"/>
      <c r="F79" s="16"/>
      <c r="G79" s="16"/>
      <c r="H79" s="16"/>
      <c r="I79" s="88"/>
    </row>
    <row r="80" spans="1:9" ht="18">
      <c r="A80" s="237"/>
      <c r="B80" s="414"/>
      <c r="C80" s="42"/>
      <c r="D80" s="43"/>
      <c r="E80" s="415"/>
      <c r="F80" s="415"/>
      <c r="G80" s="415"/>
      <c r="H80" s="415"/>
      <c r="I80" s="400"/>
    </row>
    <row r="81" spans="1:9" ht="18">
      <c r="A81" s="237"/>
      <c r="B81" s="417" t="s">
        <v>84</v>
      </c>
      <c r="C81" s="44" t="e">
        <f>C80/(C80+D80)</f>
        <v>#DIV/0!</v>
      </c>
      <c r="D81" s="45" t="e">
        <f>D80/(C80+D80)</f>
        <v>#DIV/0!</v>
      </c>
      <c r="E81" s="418" t="e">
        <f>E80/$I81</f>
        <v>#DIV/0!</v>
      </c>
      <c r="F81" s="418" t="e">
        <f>F80/$I81</f>
        <v>#DIV/0!</v>
      </c>
      <c r="G81" s="418" t="e">
        <f>G80/$I81</f>
        <v>#DIV/0!</v>
      </c>
      <c r="H81" s="418" t="e">
        <f>H80/$I81</f>
        <v>#DIV/0!</v>
      </c>
      <c r="I81" s="419">
        <f>SUM(C80:H80)-D80</f>
        <v>0</v>
      </c>
    </row>
    <row r="82" spans="1:9" ht="18">
      <c r="A82" s="237"/>
      <c r="B82" s="6"/>
      <c r="C82" s="420"/>
      <c r="D82" s="420"/>
      <c r="E82" s="421"/>
      <c r="F82" s="421"/>
      <c r="G82" s="421"/>
      <c r="H82" s="421"/>
      <c r="I82" s="413"/>
    </row>
    <row r="83" spans="1:9" ht="18">
      <c r="A83" s="237"/>
      <c r="B83" s="414"/>
      <c r="C83" s="42">
        <v>0</v>
      </c>
      <c r="D83" s="43">
        <v>1</v>
      </c>
      <c r="E83" s="415">
        <v>0</v>
      </c>
      <c r="F83" s="415">
        <v>1</v>
      </c>
      <c r="G83" s="415">
        <v>0</v>
      </c>
      <c r="H83" s="415">
        <v>0</v>
      </c>
      <c r="I83" s="400"/>
    </row>
    <row r="84" spans="1:9" ht="18">
      <c r="A84" s="237"/>
      <c r="B84" s="417" t="s">
        <v>104</v>
      </c>
      <c r="C84" s="44">
        <f>C83/(C83+D83)</f>
        <v>0</v>
      </c>
      <c r="D84" s="45">
        <f>D83/(C83+D83)</f>
        <v>1</v>
      </c>
      <c r="E84" s="418">
        <f>E83/$I84</f>
        <v>0</v>
      </c>
      <c r="F84" s="418">
        <f>F83/$I84</f>
        <v>1</v>
      </c>
      <c r="G84" s="418">
        <f>G83/$I84</f>
        <v>0</v>
      </c>
      <c r="H84" s="418">
        <f>H83/$I84</f>
        <v>0</v>
      </c>
      <c r="I84" s="419">
        <f>SUM(C83:H83)-D83</f>
        <v>1</v>
      </c>
    </row>
  </sheetData>
  <sheetProtection/>
  <mergeCells count="9">
    <mergeCell ref="A58:I58"/>
    <mergeCell ref="A59:I59"/>
    <mergeCell ref="C60:H60"/>
    <mergeCell ref="A1:I1"/>
    <mergeCell ref="A2:I2"/>
    <mergeCell ref="C3:H3"/>
    <mergeCell ref="A30:I30"/>
    <mergeCell ref="A31:I31"/>
    <mergeCell ref="C32:H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A3" sqref="A3:M3"/>
    </sheetView>
  </sheetViews>
  <sheetFormatPr defaultColWidth="9.140625" defaultRowHeight="12.75"/>
  <cols>
    <col min="2" max="2" width="63.00390625" style="0" bestFit="1" customWidth="1"/>
  </cols>
  <sheetData>
    <row r="1" spans="1:19" ht="30" thickBot="1">
      <c r="A1" s="486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8"/>
    </row>
    <row r="2" spans="1:19" ht="23.25" thickBot="1">
      <c r="A2" s="489">
        <v>2019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1"/>
    </row>
    <row r="3" spans="1:19" ht="18">
      <c r="A3" s="502" t="s">
        <v>176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492" t="s">
        <v>106</v>
      </c>
      <c r="O3" s="493"/>
      <c r="P3" s="493"/>
      <c r="Q3" s="493"/>
      <c r="R3" s="493"/>
      <c r="S3" s="494"/>
    </row>
    <row r="4" spans="1:19" ht="13.5" thickBot="1">
      <c r="A4" s="495" t="s">
        <v>177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5"/>
      <c r="O4" s="496"/>
      <c r="P4" s="496"/>
      <c r="Q4" s="496"/>
      <c r="R4" s="496"/>
      <c r="S4" s="497"/>
    </row>
    <row r="5" spans="1:19" ht="12.75" thickBot="1">
      <c r="A5" s="260"/>
      <c r="B5" s="261"/>
      <c r="C5" s="261">
        <v>2019</v>
      </c>
      <c r="D5" s="262">
        <v>2018</v>
      </c>
      <c r="E5" s="262">
        <v>2017</v>
      </c>
      <c r="F5" s="263">
        <v>2014</v>
      </c>
      <c r="G5" s="263">
        <v>2013</v>
      </c>
      <c r="H5" s="263">
        <v>2012</v>
      </c>
      <c r="I5" s="263">
        <v>2011</v>
      </c>
      <c r="J5" s="263">
        <v>2010</v>
      </c>
      <c r="K5" s="263">
        <v>2009</v>
      </c>
      <c r="L5" s="263">
        <v>2008</v>
      </c>
      <c r="M5" s="263">
        <v>2007</v>
      </c>
      <c r="N5" s="264">
        <v>2006</v>
      </c>
      <c r="O5" s="264">
        <v>2005</v>
      </c>
      <c r="P5" s="264">
        <v>2004</v>
      </c>
      <c r="Q5" s="264">
        <v>2003</v>
      </c>
      <c r="R5" s="264">
        <v>2002</v>
      </c>
      <c r="S5" s="265">
        <v>2001</v>
      </c>
    </row>
    <row r="6" spans="1:19" ht="23.25" thickBot="1">
      <c r="A6" s="266" t="s">
        <v>80</v>
      </c>
      <c r="B6" s="382" t="s">
        <v>178</v>
      </c>
      <c r="C6" s="268"/>
      <c r="D6" s="269"/>
      <c r="E6" s="269"/>
      <c r="F6" s="268"/>
      <c r="G6" s="268"/>
      <c r="H6" s="268"/>
      <c r="I6" s="270"/>
      <c r="J6" s="271"/>
      <c r="K6" s="271"/>
      <c r="L6" s="271"/>
      <c r="M6" s="271"/>
      <c r="N6" s="271"/>
      <c r="O6" s="271"/>
      <c r="P6" s="271"/>
      <c r="Q6" s="271"/>
      <c r="R6" s="271"/>
      <c r="S6" s="271"/>
    </row>
    <row r="7" spans="1:19" ht="12">
      <c r="A7" s="272"/>
      <c r="B7" s="320" t="s">
        <v>179</v>
      </c>
      <c r="C7" s="280" t="s">
        <v>180</v>
      </c>
      <c r="D7" s="273" t="s">
        <v>180</v>
      </c>
      <c r="E7" s="273" t="s">
        <v>181</v>
      </c>
      <c r="F7" s="273" t="s">
        <v>180</v>
      </c>
      <c r="G7" s="273" t="s">
        <v>180</v>
      </c>
      <c r="H7" s="273" t="s">
        <v>180</v>
      </c>
      <c r="I7" s="274" t="s">
        <v>182</v>
      </c>
      <c r="J7" s="274" t="s">
        <v>180</v>
      </c>
      <c r="K7" s="275" t="s">
        <v>180</v>
      </c>
      <c r="L7" s="276" t="s">
        <v>180</v>
      </c>
      <c r="M7" s="277" t="s">
        <v>180</v>
      </c>
      <c r="N7" s="277" t="s">
        <v>180</v>
      </c>
      <c r="O7" s="277" t="s">
        <v>180</v>
      </c>
      <c r="P7" s="277" t="s">
        <v>183</v>
      </c>
      <c r="Q7" s="277" t="s">
        <v>180</v>
      </c>
      <c r="R7" s="277" t="s">
        <v>180</v>
      </c>
      <c r="S7" s="278" t="s">
        <v>180</v>
      </c>
    </row>
    <row r="8" spans="1:19" ht="12">
      <c r="A8" s="272"/>
      <c r="B8" s="320" t="s">
        <v>184</v>
      </c>
      <c r="C8" s="280" t="s">
        <v>180</v>
      </c>
      <c r="D8" s="273" t="s">
        <v>180</v>
      </c>
      <c r="E8" s="273" t="s">
        <v>180</v>
      </c>
      <c r="F8" s="273" t="s">
        <v>180</v>
      </c>
      <c r="G8" s="273" t="s">
        <v>185</v>
      </c>
      <c r="H8" s="273" t="s">
        <v>180</v>
      </c>
      <c r="I8" s="274" t="s">
        <v>180</v>
      </c>
      <c r="J8" s="274" t="s">
        <v>180</v>
      </c>
      <c r="K8" s="279" t="s">
        <v>180</v>
      </c>
      <c r="L8" s="280" t="s">
        <v>180</v>
      </c>
      <c r="M8" s="281" t="s">
        <v>180</v>
      </c>
      <c r="N8" s="281" t="s">
        <v>180</v>
      </c>
      <c r="O8" s="281" t="s">
        <v>180</v>
      </c>
      <c r="P8" s="281" t="s">
        <v>186</v>
      </c>
      <c r="Q8" s="281" t="s">
        <v>187</v>
      </c>
      <c r="R8" s="281" t="s">
        <v>183</v>
      </c>
      <c r="S8" s="282" t="s">
        <v>186</v>
      </c>
    </row>
    <row r="9" spans="1:19" ht="12">
      <c r="A9" s="272"/>
      <c r="B9" s="320" t="s">
        <v>188</v>
      </c>
      <c r="C9" s="280" t="s">
        <v>210</v>
      </c>
      <c r="D9" s="273" t="s">
        <v>180</v>
      </c>
      <c r="E9" s="273" t="s">
        <v>180</v>
      </c>
      <c r="F9" s="273" t="s">
        <v>180</v>
      </c>
      <c r="G9" s="273" t="s">
        <v>180</v>
      </c>
      <c r="H9" s="273" t="s">
        <v>180</v>
      </c>
      <c r="I9" s="283" t="s">
        <v>183</v>
      </c>
      <c r="J9" s="274" t="s">
        <v>180</v>
      </c>
      <c r="K9" s="279" t="s">
        <v>180</v>
      </c>
      <c r="L9" s="280" t="s">
        <v>189</v>
      </c>
      <c r="M9" s="281" t="s">
        <v>180</v>
      </c>
      <c r="N9" s="281" t="s">
        <v>180</v>
      </c>
      <c r="O9" s="281" t="s">
        <v>190</v>
      </c>
      <c r="P9" s="281" t="s">
        <v>180</v>
      </c>
      <c r="Q9" s="281" t="s">
        <v>186</v>
      </c>
      <c r="R9" s="281" t="s">
        <v>180</v>
      </c>
      <c r="S9" s="282" t="s">
        <v>180</v>
      </c>
    </row>
    <row r="10" spans="1:19" ht="12">
      <c r="A10" s="272"/>
      <c r="B10" s="320" t="s">
        <v>191</v>
      </c>
      <c r="C10" s="280" t="s">
        <v>180</v>
      </c>
      <c r="D10" s="273" t="s">
        <v>180</v>
      </c>
      <c r="E10" s="273" t="s">
        <v>180</v>
      </c>
      <c r="F10" s="273" t="s">
        <v>180</v>
      </c>
      <c r="G10" s="273" t="s">
        <v>180</v>
      </c>
      <c r="H10" s="273" t="s">
        <v>180</v>
      </c>
      <c r="I10" s="274" t="s">
        <v>180</v>
      </c>
      <c r="J10" s="284" t="s">
        <v>180</v>
      </c>
      <c r="K10" s="285" t="s">
        <v>180</v>
      </c>
      <c r="L10" s="280" t="s">
        <v>180</v>
      </c>
      <c r="M10" s="281" t="s">
        <v>181</v>
      </c>
      <c r="N10" s="281" t="s">
        <v>180</v>
      </c>
      <c r="O10" s="281" t="s">
        <v>180</v>
      </c>
      <c r="P10" s="281" t="s">
        <v>180</v>
      </c>
      <c r="Q10" s="281" t="s">
        <v>183</v>
      </c>
      <c r="R10" s="281" t="s">
        <v>180</v>
      </c>
      <c r="S10" s="282" t="s">
        <v>192</v>
      </c>
    </row>
    <row r="11" spans="1:19" ht="12">
      <c r="A11" s="272"/>
      <c r="B11" s="320" t="s">
        <v>193</v>
      </c>
      <c r="C11" s="380"/>
      <c r="D11" s="286"/>
      <c r="E11" s="287"/>
      <c r="F11" s="287"/>
      <c r="G11" s="287"/>
      <c r="H11" s="287"/>
      <c r="I11" s="479" t="s">
        <v>194</v>
      </c>
      <c r="J11" s="480"/>
      <c r="K11" s="470"/>
      <c r="L11" s="280" t="s">
        <v>186</v>
      </c>
      <c r="M11" s="281" t="s">
        <v>186</v>
      </c>
      <c r="N11" s="281" t="s">
        <v>186</v>
      </c>
      <c r="O11" s="281" t="s">
        <v>186</v>
      </c>
      <c r="P11" s="281" t="s">
        <v>180</v>
      </c>
      <c r="Q11" s="281" t="s">
        <v>180</v>
      </c>
      <c r="R11" s="281" t="s">
        <v>186</v>
      </c>
      <c r="S11" s="282" t="s">
        <v>180</v>
      </c>
    </row>
    <row r="12" spans="1:19" ht="12">
      <c r="A12" s="272"/>
      <c r="B12" s="320" t="s">
        <v>195</v>
      </c>
      <c r="C12" s="280" t="s">
        <v>358</v>
      </c>
      <c r="D12" s="273" t="s">
        <v>196</v>
      </c>
      <c r="E12" s="273" t="s">
        <v>197</v>
      </c>
      <c r="F12" s="273" t="s">
        <v>186</v>
      </c>
      <c r="G12" s="273" t="s">
        <v>183</v>
      </c>
      <c r="H12" s="273" t="s">
        <v>198</v>
      </c>
      <c r="I12" s="274" t="s">
        <v>183</v>
      </c>
      <c r="J12" s="288" t="s">
        <v>199</v>
      </c>
      <c r="K12" s="289"/>
      <c r="L12" s="290"/>
      <c r="M12" s="291"/>
      <c r="N12" s="291"/>
      <c r="O12" s="291"/>
      <c r="P12" s="291"/>
      <c r="Q12" s="291"/>
      <c r="R12" s="291"/>
      <c r="S12" s="292"/>
    </row>
    <row r="13" spans="1:19" ht="12">
      <c r="A13" s="272"/>
      <c r="B13" s="320" t="s">
        <v>200</v>
      </c>
      <c r="C13" s="280" t="s">
        <v>225</v>
      </c>
      <c r="D13" s="273" t="s">
        <v>201</v>
      </c>
      <c r="E13" s="273" t="s">
        <v>180</v>
      </c>
      <c r="F13" s="273" t="s">
        <v>180</v>
      </c>
      <c r="G13" s="273" t="s">
        <v>180</v>
      </c>
      <c r="H13" s="273" t="s">
        <v>201</v>
      </c>
      <c r="I13" s="274" t="s">
        <v>180</v>
      </c>
      <c r="J13" s="274" t="s">
        <v>180</v>
      </c>
      <c r="K13" s="275" t="s">
        <v>180</v>
      </c>
      <c r="L13" s="276" t="s">
        <v>180</v>
      </c>
      <c r="M13" s="277" t="s">
        <v>180</v>
      </c>
      <c r="N13" s="277" t="s">
        <v>183</v>
      </c>
      <c r="O13" s="277" t="s">
        <v>180</v>
      </c>
      <c r="P13" s="277" t="s">
        <v>180</v>
      </c>
      <c r="Q13" s="277" t="s">
        <v>180</v>
      </c>
      <c r="R13" s="277" t="s">
        <v>180</v>
      </c>
      <c r="S13" s="278" t="s">
        <v>180</v>
      </c>
    </row>
    <row r="14" spans="1:19" ht="12">
      <c r="A14" s="272"/>
      <c r="B14" s="320" t="s">
        <v>202</v>
      </c>
      <c r="C14" s="280" t="s">
        <v>180</v>
      </c>
      <c r="D14" s="273" t="s">
        <v>203</v>
      </c>
      <c r="E14" s="273" t="s">
        <v>189</v>
      </c>
      <c r="F14" s="273" t="s">
        <v>196</v>
      </c>
      <c r="G14" s="273" t="s">
        <v>180</v>
      </c>
      <c r="H14" s="273" t="s">
        <v>196</v>
      </c>
      <c r="I14" s="274" t="s">
        <v>180</v>
      </c>
      <c r="J14" s="274" t="s">
        <v>199</v>
      </c>
      <c r="K14" s="279" t="s">
        <v>180</v>
      </c>
      <c r="L14" s="280" t="s">
        <v>180</v>
      </c>
      <c r="M14" s="281" t="s">
        <v>189</v>
      </c>
      <c r="N14" s="281" t="s">
        <v>204</v>
      </c>
      <c r="O14" s="281" t="s">
        <v>180</v>
      </c>
      <c r="P14" s="281" t="s">
        <v>180</v>
      </c>
      <c r="Q14" s="281" t="s">
        <v>205</v>
      </c>
      <c r="R14" s="281" t="s">
        <v>180</v>
      </c>
      <c r="S14" s="282" t="s">
        <v>180</v>
      </c>
    </row>
    <row r="15" spans="1:19" ht="12">
      <c r="A15" s="272"/>
      <c r="B15" s="320" t="s">
        <v>206</v>
      </c>
      <c r="C15" s="280" t="s">
        <v>180</v>
      </c>
      <c r="D15" s="273" t="s">
        <v>180</v>
      </c>
      <c r="E15" s="273" t="s">
        <v>180</v>
      </c>
      <c r="F15" s="273" t="s">
        <v>180</v>
      </c>
      <c r="G15" s="273" t="s">
        <v>180</v>
      </c>
      <c r="H15" s="273" t="s">
        <v>180</v>
      </c>
      <c r="I15" s="293" t="s">
        <v>180</v>
      </c>
      <c r="J15" s="274" t="s">
        <v>207</v>
      </c>
      <c r="K15" s="294"/>
      <c r="L15" s="290"/>
      <c r="M15" s="291"/>
      <c r="N15" s="291"/>
      <c r="O15" s="291"/>
      <c r="P15" s="291"/>
      <c r="Q15" s="291"/>
      <c r="R15" s="291"/>
      <c r="S15" s="292"/>
    </row>
    <row r="16" spans="1:19" ht="12">
      <c r="A16" s="272"/>
      <c r="B16" s="320" t="s">
        <v>208</v>
      </c>
      <c r="C16" s="381"/>
      <c r="D16" s="295"/>
      <c r="E16" s="296"/>
      <c r="F16" s="296"/>
      <c r="G16" s="296"/>
      <c r="H16" s="296"/>
      <c r="I16" s="481" t="s">
        <v>194</v>
      </c>
      <c r="J16" s="482"/>
      <c r="K16" s="482"/>
      <c r="L16" s="280" t="s">
        <v>186</v>
      </c>
      <c r="M16" s="281" t="s">
        <v>186</v>
      </c>
      <c r="N16" s="281" t="s">
        <v>186</v>
      </c>
      <c r="O16" s="281" t="s">
        <v>186</v>
      </c>
      <c r="P16" s="281" t="s">
        <v>186</v>
      </c>
      <c r="Q16" s="281" t="s">
        <v>186</v>
      </c>
      <c r="R16" s="281" t="s">
        <v>186</v>
      </c>
      <c r="S16" s="282" t="s">
        <v>181</v>
      </c>
    </row>
    <row r="17" spans="1:19" ht="12">
      <c r="A17" s="272"/>
      <c r="B17" s="320" t="s">
        <v>209</v>
      </c>
      <c r="C17" s="280" t="s">
        <v>180</v>
      </c>
      <c r="D17" s="273" t="s">
        <v>180</v>
      </c>
      <c r="E17" s="273" t="s">
        <v>210</v>
      </c>
      <c r="F17" s="273" t="s">
        <v>180</v>
      </c>
      <c r="G17" s="273" t="s">
        <v>180</v>
      </c>
      <c r="H17" s="273" t="s">
        <v>180</v>
      </c>
      <c r="I17" s="293" t="s">
        <v>180</v>
      </c>
      <c r="J17" s="288" t="s">
        <v>180</v>
      </c>
      <c r="K17" s="275" t="s">
        <v>180</v>
      </c>
      <c r="L17" s="280" t="s">
        <v>180</v>
      </c>
      <c r="M17" s="281" t="s">
        <v>180</v>
      </c>
      <c r="N17" s="281" t="s">
        <v>180</v>
      </c>
      <c r="O17" s="281" t="s">
        <v>183</v>
      </c>
      <c r="P17" s="281" t="s">
        <v>180</v>
      </c>
      <c r="Q17" s="281" t="s">
        <v>187</v>
      </c>
      <c r="R17" s="281" t="s">
        <v>180</v>
      </c>
      <c r="S17" s="282" t="s">
        <v>180</v>
      </c>
    </row>
    <row r="18" spans="1:19" ht="12">
      <c r="A18" s="272"/>
      <c r="B18" s="320" t="s">
        <v>211</v>
      </c>
      <c r="C18" s="381"/>
      <c r="D18" s="295"/>
      <c r="E18" s="296"/>
      <c r="F18" s="296"/>
      <c r="G18" s="296"/>
      <c r="H18" s="296"/>
      <c r="I18" s="481" t="s">
        <v>194</v>
      </c>
      <c r="J18" s="481"/>
      <c r="K18" s="481"/>
      <c r="L18" s="481"/>
      <c r="M18" s="297" t="s">
        <v>186</v>
      </c>
      <c r="N18" s="281" t="s">
        <v>186</v>
      </c>
      <c r="O18" s="281" t="s">
        <v>186</v>
      </c>
      <c r="P18" s="281" t="s">
        <v>186</v>
      </c>
      <c r="Q18" s="281" t="s">
        <v>186</v>
      </c>
      <c r="R18" s="281" t="s">
        <v>183</v>
      </c>
      <c r="S18" s="282" t="s">
        <v>186</v>
      </c>
    </row>
    <row r="19" spans="1:19" ht="12">
      <c r="A19" s="272"/>
      <c r="B19" s="320" t="s">
        <v>212</v>
      </c>
      <c r="C19" s="280" t="s">
        <v>359</v>
      </c>
      <c r="D19" s="273" t="s">
        <v>213</v>
      </c>
      <c r="E19" s="298" t="s">
        <v>214</v>
      </c>
      <c r="F19" s="273" t="s">
        <v>215</v>
      </c>
      <c r="G19" s="273" t="s">
        <v>185</v>
      </c>
      <c r="H19" s="273" t="s">
        <v>187</v>
      </c>
      <c r="I19" s="283" t="s">
        <v>180</v>
      </c>
      <c r="J19" s="288" t="s">
        <v>180</v>
      </c>
      <c r="K19" s="275" t="s">
        <v>180</v>
      </c>
      <c r="L19" s="276" t="s">
        <v>180</v>
      </c>
      <c r="M19" s="281" t="s">
        <v>180</v>
      </c>
      <c r="N19" s="471" t="s">
        <v>216</v>
      </c>
      <c r="O19" s="472"/>
      <c r="P19" s="472"/>
      <c r="Q19" s="472"/>
      <c r="R19" s="472"/>
      <c r="S19" s="473"/>
    </row>
    <row r="20" spans="1:19" ht="34.5">
      <c r="A20" s="272"/>
      <c r="B20" s="320" t="s">
        <v>217</v>
      </c>
      <c r="C20" s="280" t="s">
        <v>183</v>
      </c>
      <c r="D20" s="273" t="s">
        <v>180</v>
      </c>
      <c r="E20" s="273" t="s">
        <v>218</v>
      </c>
      <c r="F20" s="273" t="s">
        <v>219</v>
      </c>
      <c r="G20" s="273" t="s">
        <v>182</v>
      </c>
      <c r="H20" s="273" t="s">
        <v>199</v>
      </c>
      <c r="I20" s="274" t="s">
        <v>220</v>
      </c>
      <c r="J20" s="274" t="s">
        <v>180</v>
      </c>
      <c r="K20" s="279" t="s">
        <v>180</v>
      </c>
      <c r="L20" s="299" t="s">
        <v>221</v>
      </c>
      <c r="M20" s="281" t="s">
        <v>210</v>
      </c>
      <c r="N20" s="281" t="s">
        <v>183</v>
      </c>
      <c r="O20" s="281" t="s">
        <v>180</v>
      </c>
      <c r="P20" s="281" t="s">
        <v>180</v>
      </c>
      <c r="Q20" s="300"/>
      <c r="R20" s="300"/>
      <c r="S20" s="301"/>
    </row>
    <row r="21" spans="1:19" ht="12">
      <c r="A21" s="272"/>
      <c r="B21" s="320" t="s">
        <v>222</v>
      </c>
      <c r="C21" s="280" t="s">
        <v>180</v>
      </c>
      <c r="D21" s="273" t="s">
        <v>183</v>
      </c>
      <c r="E21" s="273" t="s">
        <v>180</v>
      </c>
      <c r="F21" s="273" t="s">
        <v>180</v>
      </c>
      <c r="G21" s="273" t="s">
        <v>180</v>
      </c>
      <c r="H21" s="273" t="s">
        <v>223</v>
      </c>
      <c r="I21" s="274" t="s">
        <v>197</v>
      </c>
      <c r="J21" s="274" t="s">
        <v>180</v>
      </c>
      <c r="K21" s="279" t="s">
        <v>180</v>
      </c>
      <c r="L21" s="280" t="s">
        <v>180</v>
      </c>
      <c r="M21" s="281" t="s">
        <v>180</v>
      </c>
      <c r="N21" s="281" t="s">
        <v>183</v>
      </c>
      <c r="O21" s="281" t="s">
        <v>180</v>
      </c>
      <c r="P21" s="281" t="s">
        <v>180</v>
      </c>
      <c r="Q21" s="281" t="s">
        <v>180</v>
      </c>
      <c r="R21" s="281" t="s">
        <v>180</v>
      </c>
      <c r="S21" s="282" t="s">
        <v>180</v>
      </c>
    </row>
    <row r="22" spans="1:19" ht="12">
      <c r="A22" s="272"/>
      <c r="B22" s="320" t="s">
        <v>224</v>
      </c>
      <c r="C22" s="280" t="s">
        <v>187</v>
      </c>
      <c r="D22" s="273" t="s">
        <v>180</v>
      </c>
      <c r="E22" s="273" t="s">
        <v>225</v>
      </c>
      <c r="F22" s="273" t="s">
        <v>180</v>
      </c>
      <c r="G22" s="273" t="s">
        <v>180</v>
      </c>
      <c r="H22" s="273" t="s">
        <v>180</v>
      </c>
      <c r="I22" s="274" t="s">
        <v>180</v>
      </c>
      <c r="J22" s="274" t="s">
        <v>226</v>
      </c>
      <c r="K22" s="279" t="s">
        <v>215</v>
      </c>
      <c r="L22" s="280" t="s">
        <v>180</v>
      </c>
      <c r="M22" s="281" t="s">
        <v>180</v>
      </c>
      <c r="N22" s="281" t="s">
        <v>180</v>
      </c>
      <c r="O22" s="281" t="s">
        <v>180</v>
      </c>
      <c r="P22" s="281" t="s">
        <v>180</v>
      </c>
      <c r="Q22" s="281" t="s">
        <v>180</v>
      </c>
      <c r="R22" s="281" t="s">
        <v>180</v>
      </c>
      <c r="S22" s="282" t="s">
        <v>180</v>
      </c>
    </row>
    <row r="23" spans="1:19" ht="12">
      <c r="A23" s="272"/>
      <c r="B23" s="320" t="s">
        <v>227</v>
      </c>
      <c r="C23" s="280" t="s">
        <v>180</v>
      </c>
      <c r="D23" s="273" t="s">
        <v>183</v>
      </c>
      <c r="E23" s="273" t="s">
        <v>228</v>
      </c>
      <c r="F23" s="273" t="s">
        <v>180</v>
      </c>
      <c r="G23" s="273" t="s">
        <v>229</v>
      </c>
      <c r="H23" s="273" t="s">
        <v>180</v>
      </c>
      <c r="I23" s="274" t="s">
        <v>180</v>
      </c>
      <c r="J23" s="274" t="s">
        <v>229</v>
      </c>
      <c r="K23" s="294"/>
      <c r="L23" s="290"/>
      <c r="M23" s="291"/>
      <c r="N23" s="291"/>
      <c r="O23" s="291"/>
      <c r="P23" s="291"/>
      <c r="Q23" s="291"/>
      <c r="R23" s="291"/>
      <c r="S23" s="292"/>
    </row>
    <row r="24" spans="1:19" ht="12">
      <c r="A24" s="272"/>
      <c r="B24" s="320" t="s">
        <v>230</v>
      </c>
      <c r="C24" s="280" t="s">
        <v>243</v>
      </c>
      <c r="D24" s="273" t="s">
        <v>187</v>
      </c>
      <c r="E24" s="273" t="s">
        <v>180</v>
      </c>
      <c r="F24" s="273" t="s">
        <v>210</v>
      </c>
      <c r="G24" s="273" t="s">
        <v>180</v>
      </c>
      <c r="H24" s="273" t="s">
        <v>180</v>
      </c>
      <c r="I24" s="274" t="s">
        <v>180</v>
      </c>
      <c r="J24" s="274" t="s">
        <v>180</v>
      </c>
      <c r="K24" s="279" t="s">
        <v>180</v>
      </c>
      <c r="L24" s="280" t="s">
        <v>180</v>
      </c>
      <c r="M24" s="281" t="s">
        <v>180</v>
      </c>
      <c r="N24" s="281" t="s">
        <v>180</v>
      </c>
      <c r="O24" s="281" t="s">
        <v>180</v>
      </c>
      <c r="P24" s="281" t="s">
        <v>204</v>
      </c>
      <c r="Q24" s="281" t="s">
        <v>180</v>
      </c>
      <c r="R24" s="281" t="s">
        <v>231</v>
      </c>
      <c r="S24" s="282" t="s">
        <v>180</v>
      </c>
    </row>
    <row r="25" spans="1:19" ht="12.75" thickBot="1">
      <c r="A25" s="302"/>
      <c r="B25" s="347" t="s">
        <v>232</v>
      </c>
      <c r="C25" s="306" t="s">
        <v>180</v>
      </c>
      <c r="D25" s="303" t="s">
        <v>180</v>
      </c>
      <c r="E25" s="303" t="s">
        <v>180</v>
      </c>
      <c r="F25" s="303" t="s">
        <v>180</v>
      </c>
      <c r="G25" s="303" t="s">
        <v>180</v>
      </c>
      <c r="H25" s="303" t="s">
        <v>180</v>
      </c>
      <c r="I25" s="293" t="s">
        <v>225</v>
      </c>
      <c r="J25" s="304" t="s">
        <v>185</v>
      </c>
      <c r="K25" s="305" t="s">
        <v>180</v>
      </c>
      <c r="L25" s="306" t="s">
        <v>180</v>
      </c>
      <c r="M25" s="307" t="s">
        <v>180</v>
      </c>
      <c r="N25" s="307" t="s">
        <v>180</v>
      </c>
      <c r="O25" s="307" t="s">
        <v>180</v>
      </c>
      <c r="P25" s="307" t="s">
        <v>180</v>
      </c>
      <c r="Q25" s="307" t="s">
        <v>180</v>
      </c>
      <c r="R25" s="307" t="s">
        <v>233</v>
      </c>
      <c r="S25" s="308" t="s">
        <v>180</v>
      </c>
    </row>
    <row r="26" spans="1:19" ht="12.75" thickBot="1">
      <c r="A26" s="309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1"/>
      <c r="N26" s="311"/>
      <c r="O26" s="311"/>
      <c r="P26" s="311"/>
      <c r="Q26" s="311"/>
      <c r="R26" s="311"/>
      <c r="S26" s="312"/>
    </row>
    <row r="27" spans="1:19" ht="12">
      <c r="A27" s="313" t="s">
        <v>234</v>
      </c>
      <c r="B27" s="383" t="s">
        <v>178</v>
      </c>
      <c r="C27" s="314"/>
      <c r="D27" s="314"/>
      <c r="E27" s="314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315"/>
    </row>
    <row r="28" spans="1:19" ht="23.25" thickBot="1">
      <c r="A28" s="316" t="s">
        <v>235</v>
      </c>
      <c r="B28" s="384"/>
      <c r="C28" s="317"/>
      <c r="D28" s="317"/>
      <c r="E28" s="317"/>
      <c r="F28" s="283"/>
      <c r="G28" s="283"/>
      <c r="H28" s="283"/>
      <c r="I28" s="283"/>
      <c r="J28" s="293"/>
      <c r="K28" s="293"/>
      <c r="L28" s="293"/>
      <c r="M28" s="318"/>
      <c r="N28" s="318"/>
      <c r="O28" s="318"/>
      <c r="P28" s="318"/>
      <c r="Q28" s="318"/>
      <c r="R28" s="318"/>
      <c r="S28" s="319"/>
    </row>
    <row r="29" spans="1:19" ht="12">
      <c r="A29" s="272"/>
      <c r="B29" s="320" t="s">
        <v>236</v>
      </c>
      <c r="C29" s="388" t="s">
        <v>180</v>
      </c>
      <c r="D29" s="273" t="s">
        <v>180</v>
      </c>
      <c r="E29" s="273" t="s">
        <v>180</v>
      </c>
      <c r="F29" s="273" t="s">
        <v>180</v>
      </c>
      <c r="G29" s="273" t="s">
        <v>180</v>
      </c>
      <c r="H29" s="296"/>
      <c r="I29" s="300"/>
      <c r="J29" s="300"/>
      <c r="K29" s="296"/>
      <c r="L29" s="300"/>
      <c r="M29" s="300"/>
      <c r="N29" s="296"/>
      <c r="O29" s="300"/>
      <c r="P29" s="300"/>
      <c r="Q29" s="296"/>
      <c r="R29" s="300"/>
      <c r="S29" s="300"/>
    </row>
    <row r="30" spans="1:19" ht="12">
      <c r="A30" s="272"/>
      <c r="B30" s="320" t="s">
        <v>237</v>
      </c>
      <c r="C30" s="280" t="s">
        <v>360</v>
      </c>
      <c r="D30" s="273" t="s">
        <v>238</v>
      </c>
      <c r="E30" s="273" t="s">
        <v>239</v>
      </c>
      <c r="F30" s="273" t="s">
        <v>181</v>
      </c>
      <c r="G30" s="273" t="s">
        <v>197</v>
      </c>
      <c r="H30" s="273" t="s">
        <v>185</v>
      </c>
      <c r="I30" s="274" t="s">
        <v>199</v>
      </c>
      <c r="J30" s="273" t="s">
        <v>180</v>
      </c>
      <c r="K30" s="273" t="s">
        <v>182</v>
      </c>
      <c r="L30" s="273" t="s">
        <v>205</v>
      </c>
      <c r="M30" s="281" t="s">
        <v>180</v>
      </c>
      <c r="N30" s="281" t="s">
        <v>183</v>
      </c>
      <c r="O30" s="281" t="s">
        <v>180</v>
      </c>
      <c r="P30" s="281" t="s">
        <v>180</v>
      </c>
      <c r="Q30" s="281" t="s">
        <v>180</v>
      </c>
      <c r="R30" s="281" t="s">
        <v>180</v>
      </c>
      <c r="S30" s="282" t="s">
        <v>180</v>
      </c>
    </row>
    <row r="31" spans="1:19" ht="12">
      <c r="A31" s="272"/>
      <c r="B31" s="320" t="s">
        <v>240</v>
      </c>
      <c r="C31" s="280" t="s">
        <v>180</v>
      </c>
      <c r="D31" s="273" t="s">
        <v>180</v>
      </c>
      <c r="E31" s="273" t="s">
        <v>241</v>
      </c>
      <c r="F31" s="273" t="s">
        <v>180</v>
      </c>
      <c r="G31" s="273" t="s">
        <v>182</v>
      </c>
      <c r="H31" s="273" t="s">
        <v>180</v>
      </c>
      <c r="I31" s="274" t="s">
        <v>180</v>
      </c>
      <c r="J31" s="273" t="s">
        <v>187</v>
      </c>
      <c r="K31" s="273" t="s">
        <v>180</v>
      </c>
      <c r="L31" s="273" t="s">
        <v>180</v>
      </c>
      <c r="M31" s="281" t="s">
        <v>180</v>
      </c>
      <c r="N31" s="281" t="s">
        <v>180</v>
      </c>
      <c r="O31" s="281" t="s">
        <v>183</v>
      </c>
      <c r="P31" s="281" t="s">
        <v>180</v>
      </c>
      <c r="Q31" s="281" t="s">
        <v>186</v>
      </c>
      <c r="R31" s="281" t="s">
        <v>186</v>
      </c>
      <c r="S31" s="282" t="s">
        <v>186</v>
      </c>
    </row>
    <row r="32" spans="1:19" ht="12">
      <c r="A32" s="272"/>
      <c r="B32" s="320" t="s">
        <v>242</v>
      </c>
      <c r="C32" s="280" t="s">
        <v>180</v>
      </c>
      <c r="D32" s="273" t="s">
        <v>180</v>
      </c>
      <c r="E32" s="273" t="s">
        <v>180</v>
      </c>
      <c r="F32" s="273" t="s">
        <v>180</v>
      </c>
      <c r="G32" s="273" t="s">
        <v>180</v>
      </c>
      <c r="H32" s="273" t="s">
        <v>197</v>
      </c>
      <c r="I32" s="274" t="s">
        <v>180</v>
      </c>
      <c r="J32" s="273" t="s">
        <v>192</v>
      </c>
      <c r="K32" s="273" t="s">
        <v>215</v>
      </c>
      <c r="L32" s="273" t="s">
        <v>201</v>
      </c>
      <c r="M32" s="281" t="s">
        <v>243</v>
      </c>
      <c r="N32" s="281" t="s">
        <v>180</v>
      </c>
      <c r="O32" s="281" t="s">
        <v>210</v>
      </c>
      <c r="P32" s="281" t="s">
        <v>180</v>
      </c>
      <c r="Q32" s="281" t="s">
        <v>204</v>
      </c>
      <c r="R32" s="281" t="s">
        <v>180</v>
      </c>
      <c r="S32" s="282" t="s">
        <v>215</v>
      </c>
    </row>
    <row r="33" spans="1:19" ht="12">
      <c r="A33" s="272"/>
      <c r="B33" s="320" t="s">
        <v>244</v>
      </c>
      <c r="C33" s="381"/>
      <c r="D33" s="295"/>
      <c r="E33" s="296"/>
      <c r="F33" s="296"/>
      <c r="G33" s="296"/>
      <c r="H33" s="296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1"/>
    </row>
    <row r="34" spans="1:19" ht="12">
      <c r="A34" s="272"/>
      <c r="B34" s="320" t="s">
        <v>245</v>
      </c>
      <c r="C34" s="280" t="s">
        <v>192</v>
      </c>
      <c r="D34" s="273" t="s">
        <v>180</v>
      </c>
      <c r="E34" s="273" t="s">
        <v>180</v>
      </c>
      <c r="F34" s="273" t="s">
        <v>180</v>
      </c>
      <c r="G34" s="273" t="s">
        <v>180</v>
      </c>
      <c r="H34" s="273" t="s">
        <v>180</v>
      </c>
      <c r="I34" s="274" t="s">
        <v>180</v>
      </c>
      <c r="J34" s="273" t="s">
        <v>180</v>
      </c>
      <c r="K34" s="273" t="s">
        <v>246</v>
      </c>
      <c r="L34" s="273" t="s">
        <v>187</v>
      </c>
      <c r="M34" s="281" t="s">
        <v>180</v>
      </c>
      <c r="N34" s="281" t="s">
        <v>180</v>
      </c>
      <c r="O34" s="281" t="s">
        <v>180</v>
      </c>
      <c r="P34" s="281" t="s">
        <v>180</v>
      </c>
      <c r="Q34" s="281" t="s">
        <v>180</v>
      </c>
      <c r="R34" s="281" t="s">
        <v>180</v>
      </c>
      <c r="S34" s="282" t="s">
        <v>180</v>
      </c>
    </row>
    <row r="35" spans="1:19" ht="12">
      <c r="A35" s="272"/>
      <c r="B35" s="320" t="s">
        <v>247</v>
      </c>
      <c r="C35" s="280" t="s">
        <v>187</v>
      </c>
      <c r="D35" s="273" t="s">
        <v>180</v>
      </c>
      <c r="E35" s="273" t="s">
        <v>180</v>
      </c>
      <c r="F35" s="273" t="s">
        <v>180</v>
      </c>
      <c r="G35" s="273" t="s">
        <v>180</v>
      </c>
      <c r="H35" s="273" t="s">
        <v>185</v>
      </c>
      <c r="I35" s="274" t="s">
        <v>180</v>
      </c>
      <c r="J35" s="273" t="s">
        <v>183</v>
      </c>
      <c r="K35" s="273" t="s">
        <v>180</v>
      </c>
      <c r="L35" s="273" t="s">
        <v>180</v>
      </c>
      <c r="M35" s="281" t="s">
        <v>180</v>
      </c>
      <c r="N35" s="281" t="s">
        <v>180</v>
      </c>
      <c r="O35" s="281" t="s">
        <v>180</v>
      </c>
      <c r="P35" s="281" t="s">
        <v>248</v>
      </c>
      <c r="Q35" s="300"/>
      <c r="R35" s="300"/>
      <c r="S35" s="301"/>
    </row>
    <row r="36" spans="1:19" ht="12">
      <c r="A36" s="272"/>
      <c r="B36" s="320" t="s">
        <v>249</v>
      </c>
      <c r="C36" s="280" t="s">
        <v>183</v>
      </c>
      <c r="D36" s="273" t="s">
        <v>180</v>
      </c>
      <c r="E36" s="273" t="s">
        <v>205</v>
      </c>
      <c r="F36" s="273" t="s">
        <v>180</v>
      </c>
      <c r="G36" s="273" t="s">
        <v>183</v>
      </c>
      <c r="H36" s="273" t="s">
        <v>250</v>
      </c>
      <c r="I36" s="274" t="s">
        <v>185</v>
      </c>
      <c r="J36" s="273" t="s">
        <v>180</v>
      </c>
      <c r="K36" s="273" t="s">
        <v>180</v>
      </c>
      <c r="L36" s="273" t="s">
        <v>180</v>
      </c>
      <c r="M36" s="281" t="s">
        <v>180</v>
      </c>
      <c r="N36" s="281" t="s">
        <v>223</v>
      </c>
      <c r="O36" s="281" t="s">
        <v>180</v>
      </c>
      <c r="P36" s="281" t="s">
        <v>180</v>
      </c>
      <c r="Q36" s="281" t="s">
        <v>180</v>
      </c>
      <c r="R36" s="281" t="s">
        <v>180</v>
      </c>
      <c r="S36" s="282" t="s">
        <v>180</v>
      </c>
    </row>
    <row r="37" spans="1:19" ht="12">
      <c r="A37" s="272"/>
      <c r="B37" s="320" t="s">
        <v>251</v>
      </c>
      <c r="C37" s="280" t="s">
        <v>180</v>
      </c>
      <c r="D37" s="273" t="s">
        <v>180</v>
      </c>
      <c r="E37" s="273" t="s">
        <v>180</v>
      </c>
      <c r="F37" s="273" t="s">
        <v>180</v>
      </c>
      <c r="G37" s="273" t="s">
        <v>183</v>
      </c>
      <c r="H37" s="273" t="s">
        <v>215</v>
      </c>
      <c r="I37" s="274" t="s">
        <v>180</v>
      </c>
      <c r="J37" s="273" t="s">
        <v>180</v>
      </c>
      <c r="K37" s="273" t="s">
        <v>180</v>
      </c>
      <c r="L37" s="273" t="s">
        <v>180</v>
      </c>
      <c r="M37" s="281" t="s">
        <v>180</v>
      </c>
      <c r="N37" s="281" t="s">
        <v>180</v>
      </c>
      <c r="O37" s="281" t="s">
        <v>180</v>
      </c>
      <c r="P37" s="281" t="s">
        <v>229</v>
      </c>
      <c r="Q37" s="281" t="s">
        <v>180</v>
      </c>
      <c r="R37" s="281" t="s">
        <v>229</v>
      </c>
      <c r="S37" s="282" t="s">
        <v>180</v>
      </c>
    </row>
    <row r="38" spans="1:19" ht="12">
      <c r="A38" s="272"/>
      <c r="B38" s="320" t="s">
        <v>252</v>
      </c>
      <c r="C38" s="280" t="s">
        <v>180</v>
      </c>
      <c r="D38" s="273" t="s">
        <v>253</v>
      </c>
      <c r="E38" s="273" t="s">
        <v>180</v>
      </c>
      <c r="F38" s="273" t="s">
        <v>181</v>
      </c>
      <c r="G38" s="273" t="s">
        <v>180</v>
      </c>
      <c r="H38" s="273" t="s">
        <v>229</v>
      </c>
      <c r="I38" s="274" t="s">
        <v>180</v>
      </c>
      <c r="J38" s="321" t="s">
        <v>180</v>
      </c>
      <c r="K38" s="321" t="s">
        <v>180</v>
      </c>
      <c r="L38" s="321" t="s">
        <v>180</v>
      </c>
      <c r="M38" s="322" t="s">
        <v>180</v>
      </c>
      <c r="N38" s="322" t="s">
        <v>180</v>
      </c>
      <c r="O38" s="322" t="s">
        <v>180</v>
      </c>
      <c r="P38" s="322" t="s">
        <v>210</v>
      </c>
      <c r="Q38" s="322" t="s">
        <v>229</v>
      </c>
      <c r="R38" s="322" t="s">
        <v>180</v>
      </c>
      <c r="S38" s="323" t="s">
        <v>180</v>
      </c>
    </row>
    <row r="39" spans="1:19" ht="12">
      <c r="A39" s="272"/>
      <c r="B39" s="320" t="s">
        <v>254</v>
      </c>
      <c r="C39" s="381"/>
      <c r="D39" s="295"/>
      <c r="E39" s="324"/>
      <c r="F39" s="324"/>
      <c r="G39" s="324"/>
      <c r="H39" s="324"/>
      <c r="I39" s="483" t="s">
        <v>255</v>
      </c>
      <c r="J39" s="484"/>
      <c r="K39" s="484"/>
      <c r="L39" s="484"/>
      <c r="M39" s="484"/>
      <c r="N39" s="484"/>
      <c r="O39" s="484"/>
      <c r="P39" s="484"/>
      <c r="Q39" s="484"/>
      <c r="R39" s="484"/>
      <c r="S39" s="485"/>
    </row>
    <row r="40" spans="1:19" ht="12">
      <c r="A40" s="272"/>
      <c r="B40" s="320" t="s">
        <v>256</v>
      </c>
      <c r="C40" s="280" t="s">
        <v>361</v>
      </c>
      <c r="D40" s="273" t="s">
        <v>180</v>
      </c>
      <c r="E40" s="273" t="s">
        <v>257</v>
      </c>
      <c r="F40" s="273" t="s">
        <v>186</v>
      </c>
      <c r="G40" s="273" t="s">
        <v>258</v>
      </c>
      <c r="H40" s="273" t="s">
        <v>259</v>
      </c>
      <c r="I40" s="274" t="s">
        <v>180</v>
      </c>
      <c r="J40" s="325" t="s">
        <v>180</v>
      </c>
      <c r="K40" s="325" t="s">
        <v>180</v>
      </c>
      <c r="L40" s="325" t="s">
        <v>180</v>
      </c>
      <c r="M40" s="326" t="s">
        <v>180</v>
      </c>
      <c r="N40" s="277" t="s">
        <v>180</v>
      </c>
      <c r="O40" s="277" t="s">
        <v>186</v>
      </c>
      <c r="P40" s="277" t="s">
        <v>187</v>
      </c>
      <c r="Q40" s="277" t="s">
        <v>260</v>
      </c>
      <c r="R40" s="277" t="s">
        <v>183</v>
      </c>
      <c r="S40" s="278" t="s">
        <v>187</v>
      </c>
    </row>
    <row r="41" spans="1:19" ht="12">
      <c r="A41" s="272"/>
      <c r="B41" s="320" t="s">
        <v>261</v>
      </c>
      <c r="C41" s="381"/>
      <c r="D41" s="295"/>
      <c r="E41" s="324"/>
      <c r="F41" s="324"/>
      <c r="G41" s="324"/>
      <c r="H41" s="324"/>
      <c r="I41" s="300"/>
      <c r="J41" s="483" t="s">
        <v>262</v>
      </c>
      <c r="K41" s="484"/>
      <c r="L41" s="484"/>
      <c r="M41" s="485"/>
      <c r="N41" s="297" t="s">
        <v>183</v>
      </c>
      <c r="O41" s="281" t="s">
        <v>180</v>
      </c>
      <c r="P41" s="281" t="s">
        <v>180</v>
      </c>
      <c r="Q41" s="281" t="s">
        <v>186</v>
      </c>
      <c r="R41" s="281" t="s">
        <v>205</v>
      </c>
      <c r="S41" s="282" t="s">
        <v>183</v>
      </c>
    </row>
    <row r="42" spans="1:19" ht="12">
      <c r="A42" s="272"/>
      <c r="B42" s="320" t="s">
        <v>263</v>
      </c>
      <c r="C42" s="280" t="s">
        <v>180</v>
      </c>
      <c r="D42" s="273" t="s">
        <v>180</v>
      </c>
      <c r="E42" s="273" t="s">
        <v>180</v>
      </c>
      <c r="F42" s="273" t="s">
        <v>215</v>
      </c>
      <c r="G42" s="273" t="s">
        <v>180</v>
      </c>
      <c r="H42" s="273" t="s">
        <v>215</v>
      </c>
      <c r="I42" s="274" t="s">
        <v>183</v>
      </c>
      <c r="J42" s="327" t="s">
        <v>229</v>
      </c>
      <c r="K42" s="327" t="s">
        <v>180</v>
      </c>
      <c r="L42" s="327" t="s">
        <v>180</v>
      </c>
      <c r="M42" s="277" t="s">
        <v>186</v>
      </c>
      <c r="N42" s="281" t="s">
        <v>180</v>
      </c>
      <c r="O42" s="281" t="s">
        <v>180</v>
      </c>
      <c r="P42" s="281" t="s">
        <v>180</v>
      </c>
      <c r="Q42" s="281" t="s">
        <v>180</v>
      </c>
      <c r="R42" s="281" t="s">
        <v>180</v>
      </c>
      <c r="S42" s="282" t="s">
        <v>205</v>
      </c>
    </row>
    <row r="43" spans="1:19" ht="12">
      <c r="A43" s="272"/>
      <c r="B43" s="320" t="s">
        <v>264</v>
      </c>
      <c r="C43" s="381"/>
      <c r="D43" s="295"/>
      <c r="E43" s="296"/>
      <c r="F43" s="296"/>
      <c r="G43" s="296"/>
      <c r="H43" s="296"/>
      <c r="I43" s="274" t="s">
        <v>186</v>
      </c>
      <c r="J43" s="273" t="s">
        <v>180</v>
      </c>
      <c r="K43" s="273" t="s">
        <v>223</v>
      </c>
      <c r="L43" s="273" t="s">
        <v>180</v>
      </c>
      <c r="M43" s="281" t="s">
        <v>180</v>
      </c>
      <c r="N43" s="281" t="s">
        <v>180</v>
      </c>
      <c r="O43" s="471" t="s">
        <v>265</v>
      </c>
      <c r="P43" s="472"/>
      <c r="Q43" s="472"/>
      <c r="R43" s="472"/>
      <c r="S43" s="473"/>
    </row>
    <row r="44" spans="1:19" ht="12">
      <c r="A44" s="272"/>
      <c r="B44" s="320" t="s">
        <v>266</v>
      </c>
      <c r="C44" s="389" t="s">
        <v>267</v>
      </c>
      <c r="D44" s="298" t="s">
        <v>267</v>
      </c>
      <c r="E44" s="298" t="s">
        <v>267</v>
      </c>
      <c r="F44" s="273" t="s">
        <v>185</v>
      </c>
      <c r="G44" s="273" t="s">
        <v>180</v>
      </c>
      <c r="H44" s="273" t="s">
        <v>183</v>
      </c>
      <c r="I44" s="274" t="s">
        <v>186</v>
      </c>
      <c r="J44" s="273" t="s">
        <v>180</v>
      </c>
      <c r="K44" s="273" t="s">
        <v>180</v>
      </c>
      <c r="L44" s="273" t="s">
        <v>180</v>
      </c>
      <c r="M44" s="281" t="s">
        <v>180</v>
      </c>
      <c r="N44" s="281" t="s">
        <v>180</v>
      </c>
      <c r="O44" s="281" t="s">
        <v>210</v>
      </c>
      <c r="P44" s="281" t="s">
        <v>180</v>
      </c>
      <c r="Q44" s="281" t="s">
        <v>180</v>
      </c>
      <c r="R44" s="281" t="s">
        <v>180</v>
      </c>
      <c r="S44" s="282" t="s">
        <v>180</v>
      </c>
    </row>
    <row r="45" spans="1:19" ht="12">
      <c r="A45" s="272"/>
      <c r="B45" s="320" t="s">
        <v>268</v>
      </c>
      <c r="C45" s="280" t="s">
        <v>183</v>
      </c>
      <c r="D45" s="273" t="s">
        <v>229</v>
      </c>
      <c r="E45" s="273" t="s">
        <v>180</v>
      </c>
      <c r="F45" s="273" t="s">
        <v>180</v>
      </c>
      <c r="G45" s="273" t="s">
        <v>180</v>
      </c>
      <c r="H45" s="273" t="s">
        <v>180</v>
      </c>
      <c r="I45" s="274" t="s">
        <v>180</v>
      </c>
      <c r="J45" s="273" t="s">
        <v>180</v>
      </c>
      <c r="K45" s="273" t="s">
        <v>180</v>
      </c>
      <c r="L45" s="273" t="s">
        <v>183</v>
      </c>
      <c r="M45" s="281" t="s">
        <v>229</v>
      </c>
      <c r="N45" s="281" t="s">
        <v>180</v>
      </c>
      <c r="O45" s="281" t="s">
        <v>180</v>
      </c>
      <c r="P45" s="281" t="s">
        <v>180</v>
      </c>
      <c r="Q45" s="281" t="s">
        <v>180</v>
      </c>
      <c r="R45" s="281" t="s">
        <v>180</v>
      </c>
      <c r="S45" s="282" t="s">
        <v>180</v>
      </c>
    </row>
    <row r="46" spans="1:19" ht="12">
      <c r="A46" s="272"/>
      <c r="B46" s="320" t="s">
        <v>269</v>
      </c>
      <c r="C46" s="280" t="s">
        <v>192</v>
      </c>
      <c r="D46" s="273" t="s">
        <v>180</v>
      </c>
      <c r="E46" s="273" t="s">
        <v>180</v>
      </c>
      <c r="F46" s="273" t="s">
        <v>180</v>
      </c>
      <c r="G46" s="273" t="s">
        <v>180</v>
      </c>
      <c r="H46" s="273" t="s">
        <v>239</v>
      </c>
      <c r="I46" s="274" t="s">
        <v>180</v>
      </c>
      <c r="J46" s="321" t="s">
        <v>186</v>
      </c>
      <c r="K46" s="321" t="s">
        <v>215</v>
      </c>
      <c r="L46" s="321" t="s">
        <v>180</v>
      </c>
      <c r="M46" s="322" t="s">
        <v>180</v>
      </c>
      <c r="N46" s="322" t="s">
        <v>197</v>
      </c>
      <c r="O46" s="322" t="s">
        <v>180</v>
      </c>
      <c r="P46" s="322" t="s">
        <v>180</v>
      </c>
      <c r="Q46" s="328"/>
      <c r="R46" s="328"/>
      <c r="S46" s="329"/>
    </row>
    <row r="47" spans="1:19" ht="12">
      <c r="A47" s="272"/>
      <c r="B47" s="320" t="s">
        <v>270</v>
      </c>
      <c r="C47" s="381"/>
      <c r="D47" s="295"/>
      <c r="E47" s="324"/>
      <c r="F47" s="324"/>
      <c r="G47" s="324"/>
      <c r="H47" s="324"/>
      <c r="I47" s="471" t="s">
        <v>271</v>
      </c>
      <c r="J47" s="472"/>
      <c r="K47" s="472"/>
      <c r="L47" s="472"/>
      <c r="M47" s="472"/>
      <c r="N47" s="472"/>
      <c r="O47" s="472"/>
      <c r="P47" s="472"/>
      <c r="Q47" s="472"/>
      <c r="R47" s="472"/>
      <c r="S47" s="477"/>
    </row>
    <row r="48" spans="1:19" ht="12">
      <c r="A48" s="272"/>
      <c r="B48" s="320" t="s">
        <v>272</v>
      </c>
      <c r="C48" s="280" t="s">
        <v>229</v>
      </c>
      <c r="D48" s="273" t="s">
        <v>180</v>
      </c>
      <c r="E48" s="273" t="s">
        <v>181</v>
      </c>
      <c r="F48" s="273" t="s">
        <v>182</v>
      </c>
      <c r="G48" s="273" t="s">
        <v>180</v>
      </c>
      <c r="H48" s="273" t="s">
        <v>180</v>
      </c>
      <c r="I48" s="274" t="s">
        <v>180</v>
      </c>
      <c r="J48" s="276" t="s">
        <v>183</v>
      </c>
      <c r="K48" s="327" t="s">
        <v>180</v>
      </c>
      <c r="L48" s="327" t="s">
        <v>187</v>
      </c>
      <c r="M48" s="277" t="s">
        <v>180</v>
      </c>
      <c r="N48" s="277" t="s">
        <v>180</v>
      </c>
      <c r="O48" s="277" t="s">
        <v>180</v>
      </c>
      <c r="P48" s="330"/>
      <c r="Q48" s="330"/>
      <c r="R48" s="330"/>
      <c r="S48" s="331"/>
    </row>
    <row r="49" spans="1:19" ht="12">
      <c r="A49" s="272"/>
      <c r="B49" s="320" t="s">
        <v>273</v>
      </c>
      <c r="C49" s="280" t="s">
        <v>180</v>
      </c>
      <c r="D49" s="273" t="s">
        <v>180</v>
      </c>
      <c r="E49" s="273" t="s">
        <v>180</v>
      </c>
      <c r="F49" s="273" t="s">
        <v>180</v>
      </c>
      <c r="G49" s="273" t="s">
        <v>180</v>
      </c>
      <c r="H49" s="273" t="s">
        <v>180</v>
      </c>
      <c r="I49" s="274" t="s">
        <v>196</v>
      </c>
      <c r="J49" s="332" t="s">
        <v>180</v>
      </c>
      <c r="K49" s="321" t="s">
        <v>180</v>
      </c>
      <c r="L49" s="321" t="s">
        <v>180</v>
      </c>
      <c r="M49" s="322" t="s">
        <v>180</v>
      </c>
      <c r="N49" s="322" t="s">
        <v>180</v>
      </c>
      <c r="O49" s="322" t="s">
        <v>190</v>
      </c>
      <c r="P49" s="322" t="s">
        <v>186</v>
      </c>
      <c r="Q49" s="322" t="s">
        <v>180</v>
      </c>
      <c r="R49" s="322" t="s">
        <v>180</v>
      </c>
      <c r="S49" s="323" t="s">
        <v>180</v>
      </c>
    </row>
    <row r="50" spans="1:19" ht="12">
      <c r="A50" s="272"/>
      <c r="B50" s="320" t="s">
        <v>274</v>
      </c>
      <c r="C50" s="381"/>
      <c r="D50" s="295"/>
      <c r="E50" s="324"/>
      <c r="F50" s="324"/>
      <c r="G50" s="324"/>
      <c r="H50" s="324"/>
      <c r="I50" s="478" t="s">
        <v>275</v>
      </c>
      <c r="J50" s="463"/>
      <c r="K50" s="463"/>
      <c r="L50" s="463"/>
      <c r="M50" s="463"/>
      <c r="N50" s="463"/>
      <c r="O50" s="463"/>
      <c r="P50" s="463"/>
      <c r="Q50" s="463"/>
      <c r="R50" s="463"/>
      <c r="S50" s="464"/>
    </row>
    <row r="51" spans="1:19" ht="12">
      <c r="A51" s="272"/>
      <c r="B51" s="320" t="s">
        <v>276</v>
      </c>
      <c r="C51" s="381"/>
      <c r="D51" s="295"/>
      <c r="E51" s="324"/>
      <c r="F51" s="324"/>
      <c r="G51" s="324"/>
      <c r="H51" s="324"/>
      <c r="I51" s="471" t="s">
        <v>277</v>
      </c>
      <c r="J51" s="472"/>
      <c r="K51" s="472"/>
      <c r="L51" s="472"/>
      <c r="M51" s="472"/>
      <c r="N51" s="472"/>
      <c r="O51" s="472"/>
      <c r="P51" s="472"/>
      <c r="Q51" s="472"/>
      <c r="R51" s="472"/>
      <c r="S51" s="477"/>
    </row>
    <row r="52" spans="1:19" ht="12">
      <c r="A52" s="272"/>
      <c r="B52" s="320" t="s">
        <v>278</v>
      </c>
      <c r="C52" s="381"/>
      <c r="D52" s="295"/>
      <c r="E52" s="324"/>
      <c r="F52" s="324"/>
      <c r="G52" s="324"/>
      <c r="H52" s="324"/>
      <c r="I52" s="471" t="s">
        <v>279</v>
      </c>
      <c r="J52" s="472"/>
      <c r="K52" s="472"/>
      <c r="L52" s="472"/>
      <c r="M52" s="472"/>
      <c r="N52" s="472"/>
      <c r="O52" s="472"/>
      <c r="P52" s="472"/>
      <c r="Q52" s="472"/>
      <c r="R52" s="472"/>
      <c r="S52" s="477"/>
    </row>
    <row r="53" spans="1:19" ht="12">
      <c r="A53" s="272"/>
      <c r="B53" s="320" t="s">
        <v>280</v>
      </c>
      <c r="C53" s="381"/>
      <c r="D53" s="295"/>
      <c r="E53" s="324"/>
      <c r="F53" s="324"/>
      <c r="G53" s="324"/>
      <c r="H53" s="324"/>
      <c r="I53" s="471" t="s">
        <v>281</v>
      </c>
      <c r="J53" s="472"/>
      <c r="K53" s="472"/>
      <c r="L53" s="472"/>
      <c r="M53" s="472"/>
      <c r="N53" s="472"/>
      <c r="O53" s="472"/>
      <c r="P53" s="472"/>
      <c r="Q53" s="472"/>
      <c r="R53" s="472"/>
      <c r="S53" s="477"/>
    </row>
    <row r="54" spans="1:19" ht="12">
      <c r="A54" s="272"/>
      <c r="B54" s="320" t="s">
        <v>282</v>
      </c>
      <c r="C54" s="280" t="s">
        <v>180</v>
      </c>
      <c r="D54" s="273" t="s">
        <v>187</v>
      </c>
      <c r="E54" s="273" t="s">
        <v>223</v>
      </c>
      <c r="F54" s="273" t="s">
        <v>283</v>
      </c>
      <c r="G54" s="273" t="s">
        <v>284</v>
      </c>
      <c r="H54" s="273" t="s">
        <v>187</v>
      </c>
      <c r="I54" s="274" t="s">
        <v>229</v>
      </c>
      <c r="J54" s="276" t="s">
        <v>183</v>
      </c>
      <c r="K54" s="327" t="s">
        <v>183</v>
      </c>
      <c r="L54" s="327" t="s">
        <v>285</v>
      </c>
      <c r="M54" s="277" t="s">
        <v>180</v>
      </c>
      <c r="N54" s="277" t="s">
        <v>180</v>
      </c>
      <c r="O54" s="467" t="s">
        <v>286</v>
      </c>
      <c r="P54" s="465"/>
      <c r="Q54" s="465"/>
      <c r="R54" s="465"/>
      <c r="S54" s="468"/>
    </row>
    <row r="55" spans="1:19" ht="12">
      <c r="A55" s="272"/>
      <c r="B55" s="320" t="s">
        <v>287</v>
      </c>
      <c r="C55" s="280" t="s">
        <v>180</v>
      </c>
      <c r="D55" s="273" t="s">
        <v>180</v>
      </c>
      <c r="E55" s="273" t="s">
        <v>180</v>
      </c>
      <c r="F55" s="273" t="s">
        <v>180</v>
      </c>
      <c r="G55" s="273" t="s">
        <v>180</v>
      </c>
      <c r="H55" s="273" t="s">
        <v>180</v>
      </c>
      <c r="I55" s="274" t="s">
        <v>185</v>
      </c>
      <c r="J55" s="280" t="s">
        <v>288</v>
      </c>
      <c r="K55" s="273" t="s">
        <v>180</v>
      </c>
      <c r="L55" s="273" t="s">
        <v>180</v>
      </c>
      <c r="M55" s="281" t="s">
        <v>289</v>
      </c>
      <c r="N55" s="281" t="s">
        <v>180</v>
      </c>
      <c r="O55" s="281" t="s">
        <v>180</v>
      </c>
      <c r="P55" s="281" t="s">
        <v>180</v>
      </c>
      <c r="Q55" s="281" t="s">
        <v>183</v>
      </c>
      <c r="R55" s="281" t="s">
        <v>183</v>
      </c>
      <c r="S55" s="282" t="s">
        <v>183</v>
      </c>
    </row>
    <row r="56" spans="1:19" ht="12">
      <c r="A56" s="333"/>
      <c r="B56" s="334" t="s">
        <v>290</v>
      </c>
      <c r="C56" s="280" t="s">
        <v>180</v>
      </c>
      <c r="D56" s="273" t="s">
        <v>180</v>
      </c>
      <c r="E56" s="280" t="s">
        <v>180</v>
      </c>
      <c r="F56" s="280" t="s">
        <v>180</v>
      </c>
      <c r="G56" s="280" t="s">
        <v>180</v>
      </c>
      <c r="H56" s="280" t="s">
        <v>182</v>
      </c>
      <c r="I56" s="274" t="s">
        <v>291</v>
      </c>
      <c r="J56" s="280" t="s">
        <v>180</v>
      </c>
      <c r="K56" s="280" t="s">
        <v>183</v>
      </c>
      <c r="L56" s="280" t="s">
        <v>239</v>
      </c>
      <c r="M56" s="281" t="s">
        <v>223</v>
      </c>
      <c r="N56" s="281" t="s">
        <v>180</v>
      </c>
      <c r="O56" s="281" t="s">
        <v>183</v>
      </c>
      <c r="P56" s="281" t="s">
        <v>180</v>
      </c>
      <c r="Q56" s="281" t="s">
        <v>180</v>
      </c>
      <c r="R56" s="281" t="s">
        <v>183</v>
      </c>
      <c r="S56" s="282" t="s">
        <v>180</v>
      </c>
    </row>
    <row r="57" spans="1:19" ht="12">
      <c r="A57" s="272"/>
      <c r="B57" s="335" t="s">
        <v>292</v>
      </c>
      <c r="C57" s="280" t="s">
        <v>180</v>
      </c>
      <c r="D57" s="327" t="s">
        <v>210</v>
      </c>
      <c r="E57" s="327" t="s">
        <v>180</v>
      </c>
      <c r="F57" s="327" t="s">
        <v>180</v>
      </c>
      <c r="G57" s="327" t="s">
        <v>180</v>
      </c>
      <c r="H57" s="327" t="s">
        <v>180</v>
      </c>
      <c r="I57" s="274" t="s">
        <v>180</v>
      </c>
      <c r="J57" s="276" t="s">
        <v>180</v>
      </c>
      <c r="K57" s="327" t="s">
        <v>180</v>
      </c>
      <c r="L57" s="327" t="s">
        <v>180</v>
      </c>
      <c r="M57" s="277" t="s">
        <v>215</v>
      </c>
      <c r="N57" s="277" t="s">
        <v>180</v>
      </c>
      <c r="O57" s="277" t="s">
        <v>180</v>
      </c>
      <c r="P57" s="277" t="s">
        <v>180</v>
      </c>
      <c r="Q57" s="330"/>
      <c r="R57" s="330"/>
      <c r="S57" s="331"/>
    </row>
    <row r="58" spans="1:19" ht="12">
      <c r="A58" s="272"/>
      <c r="B58" s="320" t="s">
        <v>293</v>
      </c>
      <c r="C58" s="381"/>
      <c r="D58" s="295"/>
      <c r="E58" s="324"/>
      <c r="F58" s="469" t="s">
        <v>194</v>
      </c>
      <c r="G58" s="470"/>
      <c r="H58" s="273" t="s">
        <v>180</v>
      </c>
      <c r="I58" s="274" t="s">
        <v>180</v>
      </c>
      <c r="J58" s="280" t="s">
        <v>180</v>
      </c>
      <c r="K58" s="273" t="s">
        <v>180</v>
      </c>
      <c r="L58" s="273" t="s">
        <v>180</v>
      </c>
      <c r="M58" s="281" t="s">
        <v>180</v>
      </c>
      <c r="N58" s="281" t="s">
        <v>180</v>
      </c>
      <c r="O58" s="281" t="s">
        <v>180</v>
      </c>
      <c r="P58" s="281" t="s">
        <v>180</v>
      </c>
      <c r="Q58" s="281" t="s">
        <v>180</v>
      </c>
      <c r="R58" s="281" t="s">
        <v>215</v>
      </c>
      <c r="S58" s="282" t="s">
        <v>180</v>
      </c>
    </row>
    <row r="59" spans="1:19" ht="12">
      <c r="A59" s="272"/>
      <c r="B59" s="320" t="s">
        <v>294</v>
      </c>
      <c r="C59" s="381"/>
      <c r="D59" s="295"/>
      <c r="E59" s="324"/>
      <c r="F59" s="469" t="s">
        <v>194</v>
      </c>
      <c r="G59" s="470"/>
      <c r="H59" s="273" t="s">
        <v>180</v>
      </c>
      <c r="I59" s="274" t="s">
        <v>180</v>
      </c>
      <c r="J59" s="280" t="s">
        <v>201</v>
      </c>
      <c r="K59" s="273" t="s">
        <v>180</v>
      </c>
      <c r="L59" s="273" t="s">
        <v>180</v>
      </c>
      <c r="M59" s="281" t="s">
        <v>180</v>
      </c>
      <c r="N59" s="281" t="s">
        <v>180</v>
      </c>
      <c r="O59" s="281" t="s">
        <v>180</v>
      </c>
      <c r="P59" s="281" t="s">
        <v>180</v>
      </c>
      <c r="Q59" s="281" t="s">
        <v>180</v>
      </c>
      <c r="R59" s="281" t="s">
        <v>180</v>
      </c>
      <c r="S59" s="282" t="s">
        <v>186</v>
      </c>
    </row>
    <row r="60" spans="1:19" ht="12">
      <c r="A60" s="272"/>
      <c r="B60" s="320" t="s">
        <v>295</v>
      </c>
      <c r="C60" s="280" t="s">
        <v>362</v>
      </c>
      <c r="D60" s="273" t="s">
        <v>180</v>
      </c>
      <c r="E60" s="273" t="s">
        <v>180</v>
      </c>
      <c r="F60" s="273" t="s">
        <v>183</v>
      </c>
      <c r="G60" s="273" t="s">
        <v>180</v>
      </c>
      <c r="H60" s="273" t="s">
        <v>180</v>
      </c>
      <c r="I60" s="274" t="s">
        <v>183</v>
      </c>
      <c r="J60" s="280" t="s">
        <v>183</v>
      </c>
      <c r="K60" s="273" t="s">
        <v>180</v>
      </c>
      <c r="L60" s="273" t="s">
        <v>180</v>
      </c>
      <c r="M60" s="281" t="s">
        <v>187</v>
      </c>
      <c r="N60" s="281" t="s">
        <v>180</v>
      </c>
      <c r="O60" s="281" t="s">
        <v>183</v>
      </c>
      <c r="P60" s="281" t="s">
        <v>180</v>
      </c>
      <c r="Q60" s="300"/>
      <c r="R60" s="300"/>
      <c r="S60" s="301"/>
    </row>
    <row r="61" spans="1:19" ht="12">
      <c r="A61" s="272"/>
      <c r="B61" s="320" t="s">
        <v>296</v>
      </c>
      <c r="C61" s="280" t="s">
        <v>297</v>
      </c>
      <c r="D61" s="273" t="s">
        <v>180</v>
      </c>
      <c r="E61" s="273" t="s">
        <v>180</v>
      </c>
      <c r="F61" s="273" t="s">
        <v>229</v>
      </c>
      <c r="G61" s="273" t="s">
        <v>180</v>
      </c>
      <c r="H61" s="273" t="s">
        <v>180</v>
      </c>
      <c r="I61" s="274" t="s">
        <v>187</v>
      </c>
      <c r="J61" s="336" t="s">
        <v>183</v>
      </c>
      <c r="K61" s="337" t="s">
        <v>180</v>
      </c>
      <c r="L61" s="337" t="s">
        <v>297</v>
      </c>
      <c r="M61" s="337" t="s">
        <v>180</v>
      </c>
      <c r="N61" s="338" t="s">
        <v>180</v>
      </c>
      <c r="O61" s="471" t="s">
        <v>298</v>
      </c>
      <c r="P61" s="472"/>
      <c r="Q61" s="472"/>
      <c r="R61" s="472"/>
      <c r="S61" s="473"/>
    </row>
    <row r="62" spans="1:19" ht="12">
      <c r="A62" s="272"/>
      <c r="B62" s="320" t="s">
        <v>299</v>
      </c>
      <c r="C62" s="390"/>
      <c r="D62" s="339"/>
      <c r="E62" s="339" t="s">
        <v>194</v>
      </c>
      <c r="F62" s="273" t="s">
        <v>180</v>
      </c>
      <c r="G62" s="273" t="s">
        <v>229</v>
      </c>
      <c r="H62" s="273" t="s">
        <v>183</v>
      </c>
      <c r="I62" s="274" t="s">
        <v>180</v>
      </c>
      <c r="J62" s="280" t="s">
        <v>180</v>
      </c>
      <c r="K62" s="273" t="s">
        <v>300</v>
      </c>
      <c r="L62" s="273" t="s">
        <v>180</v>
      </c>
      <c r="M62" s="281" t="s">
        <v>180</v>
      </c>
      <c r="N62" s="281" t="s">
        <v>180</v>
      </c>
      <c r="O62" s="281" t="s">
        <v>205</v>
      </c>
      <c r="P62" s="281" t="s">
        <v>180</v>
      </c>
      <c r="Q62" s="281" t="s">
        <v>180</v>
      </c>
      <c r="R62" s="281" t="s">
        <v>180</v>
      </c>
      <c r="S62" s="282" t="s">
        <v>180</v>
      </c>
    </row>
    <row r="63" spans="1:19" ht="12">
      <c r="A63" s="272"/>
      <c r="B63" s="320" t="s">
        <v>301</v>
      </c>
      <c r="C63" s="280" t="s">
        <v>180</v>
      </c>
      <c r="D63" s="273" t="s">
        <v>180</v>
      </c>
      <c r="E63" s="273" t="s">
        <v>302</v>
      </c>
      <c r="F63" s="273" t="s">
        <v>180</v>
      </c>
      <c r="G63" s="273" t="s">
        <v>180</v>
      </c>
      <c r="H63" s="273" t="s">
        <v>180</v>
      </c>
      <c r="I63" s="274" t="s">
        <v>239</v>
      </c>
      <c r="J63" s="280" t="s">
        <v>183</v>
      </c>
      <c r="K63" s="273" t="s">
        <v>180</v>
      </c>
      <c r="L63" s="273" t="s">
        <v>180</v>
      </c>
      <c r="M63" s="281" t="s">
        <v>239</v>
      </c>
      <c r="N63" s="281" t="s">
        <v>180</v>
      </c>
      <c r="O63" s="281" t="s">
        <v>180</v>
      </c>
      <c r="P63" s="281" t="s">
        <v>210</v>
      </c>
      <c r="Q63" s="281" t="s">
        <v>180</v>
      </c>
      <c r="R63" s="281" t="s">
        <v>303</v>
      </c>
      <c r="S63" s="282" t="s">
        <v>186</v>
      </c>
    </row>
    <row r="64" spans="1:19" ht="12">
      <c r="A64" s="272"/>
      <c r="B64" s="320" t="s">
        <v>304</v>
      </c>
      <c r="C64" s="280" t="s">
        <v>180</v>
      </c>
      <c r="D64" s="273" t="s">
        <v>180</v>
      </c>
      <c r="E64" s="273" t="s">
        <v>180</v>
      </c>
      <c r="F64" s="273" t="s">
        <v>305</v>
      </c>
      <c r="G64" s="273" t="s">
        <v>180</v>
      </c>
      <c r="H64" s="273" t="s">
        <v>204</v>
      </c>
      <c r="I64" s="274" t="s">
        <v>180</v>
      </c>
      <c r="J64" s="280" t="s">
        <v>186</v>
      </c>
      <c r="K64" s="280" t="s">
        <v>186</v>
      </c>
      <c r="L64" s="280" t="s">
        <v>186</v>
      </c>
      <c r="M64" s="280" t="s">
        <v>186</v>
      </c>
      <c r="N64" s="280" t="s">
        <v>186</v>
      </c>
      <c r="O64" s="281"/>
      <c r="P64" s="281"/>
      <c r="Q64" s="281"/>
      <c r="R64" s="281"/>
      <c r="S64" s="282"/>
    </row>
    <row r="65" spans="1:19" ht="12">
      <c r="A65" s="272"/>
      <c r="B65" s="320" t="s">
        <v>306</v>
      </c>
      <c r="C65" s="280" t="s">
        <v>363</v>
      </c>
      <c r="D65" s="273" t="s">
        <v>307</v>
      </c>
      <c r="E65" s="273" t="s">
        <v>187</v>
      </c>
      <c r="F65" s="273" t="s">
        <v>180</v>
      </c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</row>
    <row r="66" spans="1:19" ht="12">
      <c r="A66" s="272"/>
      <c r="B66" s="320" t="s">
        <v>308</v>
      </c>
      <c r="C66" s="280" t="s">
        <v>229</v>
      </c>
      <c r="D66" s="273" t="s">
        <v>180</v>
      </c>
      <c r="E66" s="273" t="s">
        <v>309</v>
      </c>
      <c r="F66" s="273" t="s">
        <v>180</v>
      </c>
      <c r="G66" s="273" t="s">
        <v>229</v>
      </c>
      <c r="H66" s="273" t="s">
        <v>180</v>
      </c>
      <c r="I66" s="274" t="s">
        <v>180</v>
      </c>
      <c r="J66" s="280" t="s">
        <v>180</v>
      </c>
      <c r="K66" s="273" t="s">
        <v>180</v>
      </c>
      <c r="L66" s="273" t="s">
        <v>229</v>
      </c>
      <c r="M66" s="281" t="s">
        <v>181</v>
      </c>
      <c r="N66" s="281" t="s">
        <v>180</v>
      </c>
      <c r="O66" s="281" t="s">
        <v>229</v>
      </c>
      <c r="P66" s="281" t="s">
        <v>180</v>
      </c>
      <c r="Q66" s="281"/>
      <c r="R66" s="281" t="s">
        <v>180</v>
      </c>
      <c r="S66" s="282" t="s">
        <v>180</v>
      </c>
    </row>
    <row r="67" spans="1:19" ht="12">
      <c r="A67" s="272"/>
      <c r="B67" s="320" t="s">
        <v>310</v>
      </c>
      <c r="C67" s="280" t="s">
        <v>180</v>
      </c>
      <c r="D67" s="273" t="s">
        <v>180</v>
      </c>
      <c r="E67" s="273" t="s">
        <v>180</v>
      </c>
      <c r="F67" s="273" t="s">
        <v>180</v>
      </c>
      <c r="G67" s="273" t="s">
        <v>311</v>
      </c>
      <c r="H67" s="273" t="s">
        <v>180</v>
      </c>
      <c r="I67" s="274" t="s">
        <v>180</v>
      </c>
      <c r="J67" s="280" t="s">
        <v>180</v>
      </c>
      <c r="K67" s="273" t="s">
        <v>180</v>
      </c>
      <c r="L67" s="273" t="s">
        <v>180</v>
      </c>
      <c r="M67" s="281" t="s">
        <v>312</v>
      </c>
      <c r="N67" s="281" t="s">
        <v>180</v>
      </c>
      <c r="O67" s="281" t="s">
        <v>180</v>
      </c>
      <c r="P67" s="281" t="s">
        <v>180</v>
      </c>
      <c r="Q67" s="281" t="s">
        <v>210</v>
      </c>
      <c r="R67" s="281" t="s">
        <v>313</v>
      </c>
      <c r="S67" s="282" t="s">
        <v>186</v>
      </c>
    </row>
    <row r="68" spans="1:19" ht="12">
      <c r="A68" s="272"/>
      <c r="B68" s="320" t="s">
        <v>314</v>
      </c>
      <c r="C68" s="280" t="s">
        <v>180</v>
      </c>
      <c r="D68" s="273" t="s">
        <v>180</v>
      </c>
      <c r="E68" s="273" t="s">
        <v>205</v>
      </c>
      <c r="F68" s="273" t="s">
        <v>180</v>
      </c>
      <c r="G68" s="273" t="s">
        <v>183</v>
      </c>
      <c r="H68" s="273" t="s">
        <v>180</v>
      </c>
      <c r="I68" s="274" t="s">
        <v>180</v>
      </c>
      <c r="J68" s="280" t="s">
        <v>180</v>
      </c>
      <c r="K68" s="273" t="s">
        <v>180</v>
      </c>
      <c r="L68" s="273" t="s">
        <v>215</v>
      </c>
      <c r="M68" s="281" t="s">
        <v>180</v>
      </c>
      <c r="N68" s="281" t="s">
        <v>210</v>
      </c>
      <c r="O68" s="281" t="s">
        <v>180</v>
      </c>
      <c r="P68" s="281" t="s">
        <v>180</v>
      </c>
      <c r="Q68" s="281" t="s">
        <v>180</v>
      </c>
      <c r="R68" s="281" t="s">
        <v>180</v>
      </c>
      <c r="S68" s="282" t="s">
        <v>215</v>
      </c>
    </row>
    <row r="69" spans="1:19" ht="12">
      <c r="A69" s="272"/>
      <c r="B69" s="320" t="s">
        <v>315</v>
      </c>
      <c r="C69" s="280" t="s">
        <v>364</v>
      </c>
      <c r="D69" s="273" t="s">
        <v>180</v>
      </c>
      <c r="E69" s="273" t="s">
        <v>180</v>
      </c>
      <c r="F69" s="273" t="s">
        <v>180</v>
      </c>
      <c r="G69" s="273" t="s">
        <v>316</v>
      </c>
      <c r="H69" s="273" t="s">
        <v>180</v>
      </c>
      <c r="I69" s="274" t="s">
        <v>180</v>
      </c>
      <c r="J69" s="280" t="s">
        <v>180</v>
      </c>
      <c r="K69" s="273" t="s">
        <v>180</v>
      </c>
      <c r="L69" s="273" t="s">
        <v>229</v>
      </c>
      <c r="M69" s="281" t="s">
        <v>187</v>
      </c>
      <c r="N69" s="281" t="s">
        <v>180</v>
      </c>
      <c r="O69" s="281" t="s">
        <v>215</v>
      </c>
      <c r="P69" s="281" t="s">
        <v>180</v>
      </c>
      <c r="Q69" s="281" t="s">
        <v>180</v>
      </c>
      <c r="R69" s="281" t="s">
        <v>180</v>
      </c>
      <c r="S69" s="301"/>
    </row>
    <row r="70" spans="1:19" ht="12">
      <c r="A70" s="272"/>
      <c r="B70" s="320" t="s">
        <v>317</v>
      </c>
      <c r="C70" s="280" t="s">
        <v>180</v>
      </c>
      <c r="D70" s="273" t="s">
        <v>253</v>
      </c>
      <c r="E70" s="273" t="s">
        <v>180</v>
      </c>
      <c r="F70" s="273" t="s">
        <v>180</v>
      </c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</row>
    <row r="71" spans="1:19" ht="12">
      <c r="A71" s="272"/>
      <c r="B71" s="320" t="s">
        <v>318</v>
      </c>
      <c r="C71" s="280" t="s">
        <v>180</v>
      </c>
      <c r="D71" s="273" t="s">
        <v>180</v>
      </c>
      <c r="E71" s="273" t="s">
        <v>180</v>
      </c>
      <c r="F71" s="273" t="s">
        <v>182</v>
      </c>
      <c r="G71" s="273" t="s">
        <v>180</v>
      </c>
      <c r="H71" s="273" t="s">
        <v>180</v>
      </c>
      <c r="I71" s="274" t="s">
        <v>201</v>
      </c>
      <c r="J71" s="332" t="s">
        <v>180</v>
      </c>
      <c r="K71" s="321" t="s">
        <v>180</v>
      </c>
      <c r="L71" s="321" t="s">
        <v>180</v>
      </c>
      <c r="M71" s="322" t="s">
        <v>180</v>
      </c>
      <c r="N71" s="322" t="s">
        <v>180</v>
      </c>
      <c r="O71" s="322" t="s">
        <v>180</v>
      </c>
      <c r="P71" s="322" t="s">
        <v>180</v>
      </c>
      <c r="Q71" s="322" t="s">
        <v>180</v>
      </c>
      <c r="R71" s="322" t="s">
        <v>186</v>
      </c>
      <c r="S71" s="323" t="s">
        <v>186</v>
      </c>
    </row>
    <row r="72" spans="1:19" ht="12.75" thickBot="1">
      <c r="A72" s="302"/>
      <c r="B72" s="347" t="s">
        <v>319</v>
      </c>
      <c r="C72" s="358"/>
      <c r="D72" s="340"/>
      <c r="E72" s="341"/>
      <c r="F72" s="341"/>
      <c r="G72" s="341"/>
      <c r="H72" s="341"/>
      <c r="I72" s="474" t="s">
        <v>320</v>
      </c>
      <c r="J72" s="475"/>
      <c r="K72" s="475"/>
      <c r="L72" s="475"/>
      <c r="M72" s="475"/>
      <c r="N72" s="475"/>
      <c r="O72" s="475"/>
      <c r="P72" s="475"/>
      <c r="Q72" s="475"/>
      <c r="R72" s="475"/>
      <c r="S72" s="476"/>
    </row>
    <row r="73" spans="1:19" ht="12.75" thickBot="1">
      <c r="A73" s="309"/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3"/>
      <c r="N73" s="343"/>
      <c r="O73" s="343"/>
      <c r="P73" s="343"/>
      <c r="Q73" s="343"/>
      <c r="R73" s="343"/>
      <c r="S73" s="344"/>
    </row>
    <row r="74" spans="1:19" ht="12">
      <c r="A74" s="313" t="s">
        <v>321</v>
      </c>
      <c r="B74" s="385" t="s">
        <v>322</v>
      </c>
      <c r="C74" s="345"/>
      <c r="D74" s="345"/>
      <c r="E74" s="345"/>
      <c r="F74" s="346"/>
      <c r="G74" s="346"/>
      <c r="H74" s="346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315"/>
    </row>
    <row r="75" spans="1:19" ht="23.25" thickBot="1">
      <c r="A75" s="266" t="s">
        <v>323</v>
      </c>
      <c r="B75" s="275"/>
      <c r="C75" s="317"/>
      <c r="D75" s="317"/>
      <c r="E75" s="317"/>
      <c r="F75" s="283"/>
      <c r="G75" s="283"/>
      <c r="H75" s="283"/>
      <c r="I75" s="283"/>
      <c r="J75" s="293"/>
      <c r="K75" s="293"/>
      <c r="L75" s="293"/>
      <c r="M75" s="318"/>
      <c r="N75" s="318"/>
      <c r="O75" s="318"/>
      <c r="P75" s="318"/>
      <c r="Q75" s="318"/>
      <c r="R75" s="318"/>
      <c r="S75" s="319"/>
    </row>
    <row r="76" spans="1:19" ht="12">
      <c r="A76" s="272"/>
      <c r="B76" s="320" t="s">
        <v>324</v>
      </c>
      <c r="C76" s="280" t="s">
        <v>180</v>
      </c>
      <c r="D76" s="273" t="s">
        <v>180</v>
      </c>
      <c r="E76" s="273" t="s">
        <v>180</v>
      </c>
      <c r="F76" s="273" t="s">
        <v>180</v>
      </c>
      <c r="G76" s="273" t="s">
        <v>180</v>
      </c>
      <c r="H76" s="273" t="s">
        <v>183</v>
      </c>
      <c r="I76" s="274" t="s">
        <v>239</v>
      </c>
      <c r="J76" s="273" t="s">
        <v>223</v>
      </c>
      <c r="K76" s="273" t="s">
        <v>325</v>
      </c>
      <c r="L76" s="273" t="s">
        <v>229</v>
      </c>
      <c r="M76" s="281" t="s">
        <v>326</v>
      </c>
      <c r="N76" s="281" t="s">
        <v>190</v>
      </c>
      <c r="O76" s="281" t="s">
        <v>326</v>
      </c>
      <c r="P76" s="281" t="s">
        <v>180</v>
      </c>
      <c r="Q76" s="281" t="s">
        <v>180</v>
      </c>
      <c r="R76" s="281" t="s">
        <v>327</v>
      </c>
      <c r="S76" s="282" t="s">
        <v>186</v>
      </c>
    </row>
    <row r="77" spans="1:19" ht="12.75" thickBot="1">
      <c r="A77" s="302"/>
      <c r="B77" s="347" t="s">
        <v>328</v>
      </c>
      <c r="C77" s="359"/>
      <c r="D77" s="339" t="s">
        <v>194</v>
      </c>
      <c r="E77" s="339" t="s">
        <v>194</v>
      </c>
      <c r="F77" s="303" t="s">
        <v>180</v>
      </c>
      <c r="G77" s="303" t="s">
        <v>180</v>
      </c>
      <c r="H77" s="303" t="s">
        <v>183</v>
      </c>
      <c r="I77" s="304" t="s">
        <v>180</v>
      </c>
      <c r="J77" s="303" t="s">
        <v>183</v>
      </c>
      <c r="K77" s="303" t="s">
        <v>186</v>
      </c>
      <c r="L77" s="303" t="s">
        <v>186</v>
      </c>
      <c r="M77" s="307" t="s">
        <v>201</v>
      </c>
      <c r="N77" s="307" t="s">
        <v>186</v>
      </c>
      <c r="O77" s="307" t="s">
        <v>186</v>
      </c>
      <c r="P77" s="307" t="s">
        <v>210</v>
      </c>
      <c r="Q77" s="307" t="s">
        <v>180</v>
      </c>
      <c r="R77" s="307" t="s">
        <v>186</v>
      </c>
      <c r="S77" s="308" t="s">
        <v>289</v>
      </c>
    </row>
    <row r="78" spans="1:19" ht="12.75" thickBot="1">
      <c r="A78" s="309"/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48"/>
      <c r="N78" s="348"/>
      <c r="O78" s="348"/>
      <c r="P78" s="348"/>
      <c r="Q78" s="348"/>
      <c r="R78" s="348"/>
      <c r="S78" s="349"/>
    </row>
    <row r="79" spans="1:19" ht="12">
      <c r="A79" s="313" t="s">
        <v>329</v>
      </c>
      <c r="B79" s="385" t="s">
        <v>322</v>
      </c>
      <c r="C79" s="269"/>
      <c r="D79" s="269"/>
      <c r="E79" s="269"/>
      <c r="F79" s="268"/>
      <c r="G79" s="268"/>
      <c r="H79" s="268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315"/>
    </row>
    <row r="80" spans="1:19" ht="12.75" thickBot="1">
      <c r="A80" s="266" t="s">
        <v>330</v>
      </c>
      <c r="B80" s="386"/>
      <c r="C80" s="317"/>
      <c r="D80" s="317"/>
      <c r="E80" s="317"/>
      <c r="F80" s="283"/>
      <c r="G80" s="283"/>
      <c r="H80" s="283"/>
      <c r="I80" s="283"/>
      <c r="J80" s="283"/>
      <c r="K80" s="283"/>
      <c r="L80" s="283"/>
      <c r="M80" s="350"/>
      <c r="N80" s="350"/>
      <c r="O80" s="318"/>
      <c r="P80" s="318"/>
      <c r="Q80" s="318"/>
      <c r="R80" s="318"/>
      <c r="S80" s="319"/>
    </row>
    <row r="81" spans="1:19" ht="12">
      <c r="A81" s="272"/>
      <c r="B81" s="320" t="s">
        <v>331</v>
      </c>
      <c r="C81" s="280" t="s">
        <v>180</v>
      </c>
      <c r="D81" s="273" t="s">
        <v>180</v>
      </c>
      <c r="E81" s="273" t="s">
        <v>180</v>
      </c>
      <c r="F81" s="273" t="s">
        <v>180</v>
      </c>
      <c r="G81" s="273" t="s">
        <v>180</v>
      </c>
      <c r="H81" s="273" t="s">
        <v>180</v>
      </c>
      <c r="I81" s="274" t="s">
        <v>180</v>
      </c>
      <c r="J81" s="273" t="s">
        <v>180</v>
      </c>
      <c r="K81" s="273" t="s">
        <v>180</v>
      </c>
      <c r="L81" s="273" t="s">
        <v>180</v>
      </c>
      <c r="M81" s="281" t="s">
        <v>186</v>
      </c>
      <c r="N81" s="281" t="s">
        <v>180</v>
      </c>
      <c r="O81" s="281" t="s">
        <v>180</v>
      </c>
      <c r="P81" s="281" t="s">
        <v>180</v>
      </c>
      <c r="Q81" s="281" t="s">
        <v>332</v>
      </c>
      <c r="R81" s="281" t="s">
        <v>180</v>
      </c>
      <c r="S81" s="282" t="s">
        <v>180</v>
      </c>
    </row>
    <row r="82" spans="1:19" ht="12.75" thickBot="1">
      <c r="A82" s="302"/>
      <c r="B82" s="347" t="s">
        <v>333</v>
      </c>
      <c r="C82" s="306" t="s">
        <v>180</v>
      </c>
      <c r="D82" s="303" t="s">
        <v>180</v>
      </c>
      <c r="E82" s="303" t="s">
        <v>180</v>
      </c>
      <c r="F82" s="303" t="s">
        <v>201</v>
      </c>
      <c r="G82" s="303" t="s">
        <v>180</v>
      </c>
      <c r="H82" s="303" t="s">
        <v>334</v>
      </c>
      <c r="I82" s="304" t="s">
        <v>203</v>
      </c>
      <c r="J82" s="303" t="s">
        <v>229</v>
      </c>
      <c r="K82" s="303" t="s">
        <v>180</v>
      </c>
      <c r="L82" s="303" t="s">
        <v>205</v>
      </c>
      <c r="M82" s="307" t="s">
        <v>335</v>
      </c>
      <c r="N82" s="307" t="s">
        <v>336</v>
      </c>
      <c r="O82" s="307" t="s">
        <v>180</v>
      </c>
      <c r="P82" s="307" t="s">
        <v>180</v>
      </c>
      <c r="Q82" s="307" t="s">
        <v>190</v>
      </c>
      <c r="R82" s="307" t="s">
        <v>229</v>
      </c>
      <c r="S82" s="308" t="s">
        <v>180</v>
      </c>
    </row>
    <row r="83" spans="1:19" ht="12.75" thickBot="1">
      <c r="A83" s="309"/>
      <c r="B83" s="317"/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348"/>
      <c r="N83" s="348"/>
      <c r="O83" s="348"/>
      <c r="P83" s="348"/>
      <c r="Q83" s="348"/>
      <c r="R83" s="348"/>
      <c r="S83" s="349"/>
    </row>
    <row r="84" spans="1:19" ht="23.25" thickBot="1">
      <c r="A84" s="351" t="s">
        <v>83</v>
      </c>
      <c r="B84" s="382" t="s">
        <v>337</v>
      </c>
      <c r="C84" s="352"/>
      <c r="D84" s="352"/>
      <c r="E84" s="352"/>
      <c r="F84" s="267"/>
      <c r="G84" s="267"/>
      <c r="H84" s="267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</row>
    <row r="85" spans="1:19" ht="12">
      <c r="A85" s="272"/>
      <c r="B85" s="320" t="s">
        <v>338</v>
      </c>
      <c r="C85" s="391"/>
      <c r="D85" s="339" t="s">
        <v>194</v>
      </c>
      <c r="E85" s="339" t="s">
        <v>194</v>
      </c>
      <c r="F85" s="273" t="s">
        <v>339</v>
      </c>
      <c r="G85" s="273" t="s">
        <v>203</v>
      </c>
      <c r="H85" s="273" t="s">
        <v>340</v>
      </c>
      <c r="I85" s="472" t="s">
        <v>341</v>
      </c>
      <c r="J85" s="472"/>
      <c r="K85" s="472"/>
      <c r="L85" s="472"/>
      <c r="M85" s="472"/>
      <c r="N85" s="472"/>
      <c r="O85" s="477"/>
      <c r="P85" s="353" t="s">
        <v>186</v>
      </c>
      <c r="Q85" s="322" t="s">
        <v>186</v>
      </c>
      <c r="R85" s="322" t="s">
        <v>186</v>
      </c>
      <c r="S85" s="323" t="s">
        <v>180</v>
      </c>
    </row>
    <row r="86" spans="1:19" ht="12">
      <c r="A86" s="272"/>
      <c r="B86" s="354" t="s">
        <v>342</v>
      </c>
      <c r="C86" s="355"/>
      <c r="D86" s="339" t="s">
        <v>194</v>
      </c>
      <c r="E86" s="339" t="s">
        <v>194</v>
      </c>
      <c r="F86" s="356"/>
      <c r="G86" s="356"/>
      <c r="H86" s="356"/>
      <c r="I86" s="463" t="s">
        <v>343</v>
      </c>
      <c r="J86" s="463"/>
      <c r="K86" s="463"/>
      <c r="L86" s="463"/>
      <c r="M86" s="463"/>
      <c r="N86" s="463"/>
      <c r="O86" s="463"/>
      <c r="P86" s="463"/>
      <c r="Q86" s="463"/>
      <c r="R86" s="463"/>
      <c r="S86" s="464"/>
    </row>
    <row r="87" spans="1:19" ht="45.75">
      <c r="A87" s="272"/>
      <c r="B87" s="335" t="s">
        <v>344</v>
      </c>
      <c r="C87" s="392"/>
      <c r="D87" s="339" t="s">
        <v>194</v>
      </c>
      <c r="E87" s="339" t="s">
        <v>194</v>
      </c>
      <c r="F87" s="276" t="s">
        <v>185</v>
      </c>
      <c r="G87" s="276" t="s">
        <v>199</v>
      </c>
      <c r="H87" s="276" t="s">
        <v>180</v>
      </c>
      <c r="I87" s="293" t="s">
        <v>345</v>
      </c>
      <c r="J87" s="357" t="s">
        <v>215</v>
      </c>
      <c r="K87" s="357" t="s">
        <v>325</v>
      </c>
      <c r="L87" s="357" t="s">
        <v>346</v>
      </c>
      <c r="M87" s="326" t="s">
        <v>347</v>
      </c>
      <c r="N87" s="326" t="s">
        <v>196</v>
      </c>
      <c r="O87" s="326" t="s">
        <v>312</v>
      </c>
      <c r="P87" s="326" t="s">
        <v>180</v>
      </c>
      <c r="Q87" s="326" t="s">
        <v>348</v>
      </c>
      <c r="R87" s="277" t="s">
        <v>180</v>
      </c>
      <c r="S87" s="278" t="s">
        <v>215</v>
      </c>
    </row>
    <row r="88" spans="1:19" ht="12.75" thickBot="1">
      <c r="A88" s="302"/>
      <c r="B88" s="347" t="s">
        <v>349</v>
      </c>
      <c r="C88" s="358"/>
      <c r="D88" s="339" t="s">
        <v>194</v>
      </c>
      <c r="E88" s="339" t="s">
        <v>194</v>
      </c>
      <c r="F88" s="359"/>
      <c r="G88" s="359"/>
      <c r="H88" s="359"/>
      <c r="I88" s="465" t="s">
        <v>350</v>
      </c>
      <c r="J88" s="465"/>
      <c r="K88" s="465"/>
      <c r="L88" s="465"/>
      <c r="M88" s="465"/>
      <c r="N88" s="465"/>
      <c r="O88" s="465"/>
      <c r="P88" s="465"/>
      <c r="Q88" s="466"/>
      <c r="R88" s="360" t="s">
        <v>180</v>
      </c>
      <c r="S88" s="308" t="s">
        <v>180</v>
      </c>
    </row>
    <row r="89" spans="1:19" ht="12.75" thickBot="1">
      <c r="A89" s="309"/>
      <c r="B89" s="317"/>
      <c r="C89" s="317"/>
      <c r="D89" s="317"/>
      <c r="E89" s="317"/>
      <c r="F89" s="317"/>
      <c r="G89" s="317"/>
      <c r="H89" s="317"/>
      <c r="I89" s="342"/>
      <c r="J89" s="342"/>
      <c r="K89" s="342"/>
      <c r="L89" s="342"/>
      <c r="M89" s="343"/>
      <c r="N89" s="343"/>
      <c r="O89" s="343"/>
      <c r="P89" s="343"/>
      <c r="Q89" s="343"/>
      <c r="R89" s="343"/>
      <c r="S89" s="344"/>
    </row>
    <row r="90" spans="1:19" ht="23.25" thickBot="1">
      <c r="A90" s="361" t="s">
        <v>84</v>
      </c>
      <c r="B90" s="382" t="s">
        <v>351</v>
      </c>
      <c r="C90" s="352"/>
      <c r="D90" s="352"/>
      <c r="E90" s="352"/>
      <c r="F90" s="267"/>
      <c r="G90" s="267"/>
      <c r="H90" s="267"/>
      <c r="I90" s="362"/>
      <c r="J90" s="362"/>
      <c r="K90" s="363"/>
      <c r="L90" s="362"/>
      <c r="M90" s="363"/>
      <c r="N90" s="362"/>
      <c r="O90" s="362"/>
      <c r="P90" s="363"/>
      <c r="Q90" s="362"/>
      <c r="R90" s="362"/>
      <c r="S90" s="364"/>
    </row>
    <row r="91" spans="1:19" ht="12">
      <c r="A91" s="272"/>
      <c r="B91" s="320" t="s">
        <v>352</v>
      </c>
      <c r="C91" s="391"/>
      <c r="D91" s="339" t="s">
        <v>194</v>
      </c>
      <c r="E91" s="339" t="s">
        <v>194</v>
      </c>
      <c r="F91" s="273"/>
      <c r="G91" s="273" t="s">
        <v>180</v>
      </c>
      <c r="H91" s="337" t="s">
        <v>180</v>
      </c>
      <c r="I91" s="274" t="s">
        <v>180</v>
      </c>
      <c r="J91" s="273" t="s">
        <v>180</v>
      </c>
      <c r="K91" s="273" t="s">
        <v>229</v>
      </c>
      <c r="L91" s="273" t="s">
        <v>180</v>
      </c>
      <c r="M91" s="281" t="s">
        <v>215</v>
      </c>
      <c r="N91" s="277" t="s">
        <v>180</v>
      </c>
      <c r="O91" s="365" t="s">
        <v>180</v>
      </c>
      <c r="P91" s="297" t="s">
        <v>180</v>
      </c>
      <c r="Q91" s="281" t="s">
        <v>180</v>
      </c>
      <c r="R91" s="281" t="s">
        <v>180</v>
      </c>
      <c r="S91" s="301"/>
    </row>
    <row r="92" spans="1:19" ht="12.75" thickBot="1">
      <c r="A92" s="302"/>
      <c r="B92" s="347" t="s">
        <v>353</v>
      </c>
      <c r="C92" s="359"/>
      <c r="D92" s="339" t="s">
        <v>194</v>
      </c>
      <c r="E92" s="339" t="s">
        <v>194</v>
      </c>
      <c r="F92" s="303"/>
      <c r="G92" s="303" t="s">
        <v>180</v>
      </c>
      <c r="H92" s="303" t="s">
        <v>180</v>
      </c>
      <c r="I92" s="304" t="s">
        <v>180</v>
      </c>
      <c r="J92" s="366" t="s">
        <v>180</v>
      </c>
      <c r="K92" s="366" t="s">
        <v>180</v>
      </c>
      <c r="L92" s="366" t="s">
        <v>180</v>
      </c>
      <c r="M92" s="367" t="s">
        <v>180</v>
      </c>
      <c r="N92" s="367" t="s">
        <v>180</v>
      </c>
      <c r="O92" s="367" t="s">
        <v>180</v>
      </c>
      <c r="P92" s="367" t="s">
        <v>180</v>
      </c>
      <c r="Q92" s="367" t="s">
        <v>180</v>
      </c>
      <c r="R92" s="367" t="s">
        <v>186</v>
      </c>
      <c r="S92" s="368" t="s">
        <v>186</v>
      </c>
    </row>
    <row r="93" spans="1:19" ht="12.75" thickBot="1">
      <c r="A93" s="369"/>
      <c r="B93" s="387"/>
      <c r="C93" s="370"/>
      <c r="D93" s="370"/>
      <c r="E93" s="370"/>
      <c r="F93" s="369"/>
      <c r="G93" s="369"/>
      <c r="H93" s="369"/>
      <c r="I93" s="371"/>
      <c r="J93" s="342"/>
      <c r="K93" s="342"/>
      <c r="L93" s="342"/>
      <c r="M93" s="372"/>
      <c r="N93" s="372"/>
      <c r="O93" s="372"/>
      <c r="P93" s="372"/>
      <c r="Q93" s="372"/>
      <c r="R93" s="372"/>
      <c r="S93" s="372"/>
    </row>
    <row r="94" spans="1:19" ht="34.5" thickBot="1">
      <c r="A94" s="361" t="s">
        <v>104</v>
      </c>
      <c r="B94" s="382" t="s">
        <v>178</v>
      </c>
      <c r="C94" s="352"/>
      <c r="D94" s="352"/>
      <c r="E94" s="352"/>
      <c r="F94" s="267"/>
      <c r="G94" s="267"/>
      <c r="H94" s="267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73"/>
    </row>
    <row r="95" spans="1:19" ht="12.75" thickBot="1">
      <c r="A95" s="374"/>
      <c r="B95" s="347" t="s">
        <v>104</v>
      </c>
      <c r="C95" s="306" t="s">
        <v>180</v>
      </c>
      <c r="D95" s="303" t="s">
        <v>354</v>
      </c>
      <c r="E95" s="303" t="s">
        <v>225</v>
      </c>
      <c r="F95" s="303" t="s">
        <v>180</v>
      </c>
      <c r="G95" s="303" t="s">
        <v>186</v>
      </c>
      <c r="H95" s="303" t="s">
        <v>183</v>
      </c>
      <c r="I95" s="371" t="s">
        <v>355</v>
      </c>
      <c r="J95" s="366" t="s">
        <v>101</v>
      </c>
      <c r="K95" s="366" t="s">
        <v>101</v>
      </c>
      <c r="L95" s="366" t="s">
        <v>101</v>
      </c>
      <c r="M95" s="367" t="s">
        <v>101</v>
      </c>
      <c r="N95" s="367" t="s">
        <v>101</v>
      </c>
      <c r="O95" s="367" t="s">
        <v>101</v>
      </c>
      <c r="P95" s="367" t="s">
        <v>101</v>
      </c>
      <c r="Q95" s="367" t="s">
        <v>101</v>
      </c>
      <c r="R95" s="367" t="s">
        <v>101</v>
      </c>
      <c r="S95" s="375"/>
    </row>
    <row r="96" spans="1:19" ht="12">
      <c r="A96" s="376"/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8"/>
      <c r="O96" s="378"/>
      <c r="P96" s="378"/>
      <c r="Q96" s="378"/>
      <c r="R96" s="378"/>
      <c r="S96" s="378"/>
    </row>
    <row r="97" spans="1:19" ht="12">
      <c r="A97" s="376" t="s">
        <v>356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</row>
    <row r="98" spans="1:19" ht="12">
      <c r="A98" s="379" t="s">
        <v>357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</row>
    <row r="99" spans="1:19" ht="12">
      <c r="A99" s="376" t="s">
        <v>177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</row>
  </sheetData>
  <sheetProtection/>
  <mergeCells count="26">
    <mergeCell ref="A1:S1"/>
    <mergeCell ref="A2:S2"/>
    <mergeCell ref="A3:M3"/>
    <mergeCell ref="N3:S3"/>
    <mergeCell ref="A4:M4"/>
    <mergeCell ref="N4:S4"/>
    <mergeCell ref="I11:K11"/>
    <mergeCell ref="I16:K16"/>
    <mergeCell ref="I18:L18"/>
    <mergeCell ref="N19:S19"/>
    <mergeCell ref="I39:S39"/>
    <mergeCell ref="J41:M41"/>
    <mergeCell ref="O43:S43"/>
    <mergeCell ref="I47:S47"/>
    <mergeCell ref="I50:S50"/>
    <mergeCell ref="I51:S51"/>
    <mergeCell ref="I52:S52"/>
    <mergeCell ref="I53:S53"/>
    <mergeCell ref="I86:S86"/>
    <mergeCell ref="I88:Q88"/>
    <mergeCell ref="O54:S54"/>
    <mergeCell ref="F58:G58"/>
    <mergeCell ref="F59:G59"/>
    <mergeCell ref="O61:S61"/>
    <mergeCell ref="I72:S72"/>
    <mergeCell ref="I85:O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Jessica V Dunlap Yazujian</cp:lastModifiedBy>
  <cp:lastPrinted>2019-03-06T14:21:56Z</cp:lastPrinted>
  <dcterms:created xsi:type="dcterms:W3CDTF">2005-01-10T14:33:56Z</dcterms:created>
  <dcterms:modified xsi:type="dcterms:W3CDTF">2020-09-15T18:22:26Z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